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xlsx" ContentType="application/vnd.openxmlformats-officedocument.spreadsheetml.sheet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72" windowWidth="15576" windowHeight="9528" activeTab="1"/>
  </bookViews>
  <sheets>
    <sheet name="Formulaire Type" sheetId="1" r:id="rId1"/>
    <sheet name="Deforges WorkShop Promo" sheetId="4" r:id="rId2"/>
    <sheet name="Feuil2" sheetId="2" r:id="rId3"/>
    <sheet name="Feuil3" sheetId="3" r:id="rId4"/>
  </sheets>
  <definedNames>
    <definedName name="_xlnm.Print_Area" localSheetId="1">'Deforges WorkShop Promo'!$A$1:$J$95</definedName>
    <definedName name="_xlnm.Print_Area" localSheetId="0">'Formulaire Type'!$A$1:$J$91</definedName>
  </definedNames>
  <calcPr calcId="145621"/>
</workbook>
</file>

<file path=xl/calcChain.xml><?xml version="1.0" encoding="utf-8"?>
<calcChain xmlns="http://schemas.openxmlformats.org/spreadsheetml/2006/main">
  <c r="D66" i="4" l="1"/>
  <c r="G58" i="4"/>
  <c r="G59" i="4" s="1"/>
  <c r="C5" i="1"/>
  <c r="D89" i="4"/>
  <c r="D4" i="4" s="1"/>
  <c r="G65" i="4"/>
  <c r="D65" i="4"/>
  <c r="G19" i="4"/>
  <c r="G23" i="4" s="1"/>
  <c r="G70" i="4" s="1"/>
  <c r="C6" i="4"/>
  <c r="C5" i="4"/>
  <c r="D76" i="4" l="1"/>
  <c r="D77" i="4" s="1"/>
  <c r="D78" i="4" s="1"/>
  <c r="D79" i="4" s="1"/>
  <c r="D80" i="4" s="1"/>
  <c r="D81" i="4" s="1"/>
  <c r="D82" i="4" s="1"/>
  <c r="D83" i="4" s="1"/>
  <c r="D84" i="4" s="1"/>
  <c r="D85" i="4" s="1"/>
  <c r="G66" i="4"/>
  <c r="G85" i="4"/>
  <c r="F84" i="4"/>
  <c r="G81" i="4"/>
  <c r="F80" i="4"/>
  <c r="G77" i="4"/>
  <c r="F76" i="4"/>
  <c r="F85" i="4"/>
  <c r="G82" i="4"/>
  <c r="F81" i="4"/>
  <c r="G78" i="4"/>
  <c r="F77" i="4"/>
  <c r="G83" i="4"/>
  <c r="F82" i="4"/>
  <c r="G79" i="4"/>
  <c r="F78" i="4"/>
  <c r="G84" i="4"/>
  <c r="F83" i="4"/>
  <c r="G80" i="4"/>
  <c r="F79" i="4"/>
  <c r="G76" i="4"/>
  <c r="G71" i="4"/>
  <c r="D6" i="4"/>
  <c r="D58" i="4"/>
  <c r="D67" i="4"/>
  <c r="D75" i="4"/>
  <c r="G27" i="4"/>
  <c r="G67" i="4"/>
  <c r="D62" i="4"/>
  <c r="C6" i="1"/>
  <c r="D4" i="1"/>
  <c r="D6" i="1"/>
  <c r="D85" i="1"/>
  <c r="G73" i="1"/>
  <c r="G74" i="1"/>
  <c r="G75" i="1"/>
  <c r="G76" i="1"/>
  <c r="G77" i="1"/>
  <c r="G78" i="1"/>
  <c r="G79" i="1"/>
  <c r="G80" i="1"/>
  <c r="G81" i="1"/>
  <c r="G72" i="1"/>
  <c r="F73" i="1"/>
  <c r="F74" i="1"/>
  <c r="F75" i="1"/>
  <c r="F76" i="1"/>
  <c r="F77" i="1"/>
  <c r="F78" i="1"/>
  <c r="F79" i="1"/>
  <c r="F80" i="1"/>
  <c r="F81" i="1"/>
  <c r="F72" i="1"/>
  <c r="D81" i="1"/>
  <c r="D59" i="1" s="1"/>
  <c r="D80" i="1"/>
  <c r="D74" i="1"/>
  <c r="D75" i="1" s="1"/>
  <c r="D76" i="1" s="1"/>
  <c r="D77" i="1" s="1"/>
  <c r="D78" i="1" s="1"/>
  <c r="D79" i="1" s="1"/>
  <c r="D73" i="1"/>
  <c r="D72" i="1"/>
  <c r="D71" i="1"/>
  <c r="G61" i="1"/>
  <c r="G63" i="1"/>
  <c r="D63" i="1"/>
  <c r="G66" i="1"/>
  <c r="G67" i="1" s="1"/>
  <c r="D63" i="4" l="1"/>
  <c r="G62" i="1"/>
  <c r="D58" i="1"/>
  <c r="D62" i="1"/>
  <c r="D61" i="1"/>
  <c r="G55" i="1"/>
  <c r="D54" i="1"/>
  <c r="G15" i="1"/>
  <c r="G19" i="1" s="1"/>
  <c r="G23" i="1" s="1"/>
</calcChain>
</file>

<file path=xl/sharedStrings.xml><?xml version="1.0" encoding="utf-8"?>
<sst xmlns="http://schemas.openxmlformats.org/spreadsheetml/2006/main" count="383" uniqueCount="177">
  <si>
    <t>Nom:</t>
  </si>
  <si>
    <t>Prénom:</t>
  </si>
  <si>
    <t>Portable:</t>
  </si>
  <si>
    <t>Mail:</t>
  </si>
  <si>
    <t>FICHE OPERATION IMMO</t>
  </si>
  <si>
    <t>Catégorie:</t>
  </si>
  <si>
    <t>Habitation</t>
  </si>
  <si>
    <t>Bureaux</t>
  </si>
  <si>
    <t>Commerces</t>
  </si>
  <si>
    <t>Entrepôts</t>
  </si>
  <si>
    <t>Locaux d'activité</t>
  </si>
  <si>
    <t>Locaux Industriels</t>
  </si>
  <si>
    <t>Murs d'Hôtels</t>
  </si>
  <si>
    <t>Résidences (étudiantes, senior,…)</t>
  </si>
  <si>
    <t>Murs de boutiques</t>
  </si>
  <si>
    <t>Autre</t>
  </si>
  <si>
    <t>Année de Construction:</t>
  </si>
  <si>
    <t>Situation juridique:</t>
  </si>
  <si>
    <t>Surface de Plancher:</t>
  </si>
  <si>
    <t>Surface Terrain:</t>
  </si>
  <si>
    <t>Mixte habitation Commerce</t>
  </si>
  <si>
    <t>Pleine Propriété</t>
  </si>
  <si>
    <t>Copro faibles restrictions sur l'activité</t>
  </si>
  <si>
    <t>Copro importantes restrictions sur l'activité</t>
  </si>
  <si>
    <t>Opération Confidentielle:</t>
  </si>
  <si>
    <t>Oui</t>
  </si>
  <si>
    <t>Non</t>
  </si>
  <si>
    <t>Spécificité:</t>
  </si>
  <si>
    <t>Indépendance:</t>
  </si>
  <si>
    <t>Etat:</t>
  </si>
  <si>
    <t>Qualité Const°:</t>
  </si>
  <si>
    <t>Obsolescence:</t>
  </si>
  <si>
    <t>Equipements Annexes:</t>
  </si>
  <si>
    <t>Equipements Spécififiques:</t>
  </si>
  <si>
    <t>Budget Global:</t>
  </si>
  <si>
    <t>Localisation:</t>
  </si>
  <si>
    <t>CP:</t>
  </si>
  <si>
    <t>Département:</t>
  </si>
  <si>
    <t>Zone Géographique:</t>
  </si>
  <si>
    <t>Ile de France</t>
  </si>
  <si>
    <t>Province</t>
  </si>
  <si>
    <t>Zone Touristique</t>
  </si>
  <si>
    <t>Type d'opération:</t>
  </si>
  <si>
    <t>Acquisition</t>
  </si>
  <si>
    <t>Acuisition + Travaux</t>
  </si>
  <si>
    <t>Marchand (Achat/Revente)</t>
  </si>
  <si>
    <t>Construction</t>
  </si>
  <si>
    <t>Investissement</t>
  </si>
  <si>
    <t>Promotion</t>
  </si>
  <si>
    <t>Rachat de parts (partielle ou totale)</t>
  </si>
  <si>
    <t>Finalité:</t>
  </si>
  <si>
    <t>Centre Ville</t>
  </si>
  <si>
    <t>Banlieue</t>
  </si>
  <si>
    <t>Zone d'Activité Dynamique</t>
  </si>
  <si>
    <t>Zone d'Activité Standard</t>
  </si>
  <si>
    <t>Adresse (facultatif si confidentiel):</t>
  </si>
  <si>
    <t>Accès Routiers:</t>
  </si>
  <si>
    <t>Dessertes Tps Communs:</t>
  </si>
  <si>
    <t>Mauvais</t>
  </si>
  <si>
    <t>Bon</t>
  </si>
  <si>
    <t>Bon &amp; Proximité Autoroute</t>
  </si>
  <si>
    <t>Bus</t>
  </si>
  <si>
    <t>Bus &amp; Tram</t>
  </si>
  <si>
    <t>Bus &amp; Metro</t>
  </si>
  <si>
    <t>Aucun</t>
  </si>
  <si>
    <t>Qualité de l'emplacement:</t>
  </si>
  <si>
    <t>Marché Local à la Revente:</t>
  </si>
  <si>
    <t>Moyen</t>
  </si>
  <si>
    <t>Très Bon</t>
  </si>
  <si>
    <t>Neuf</t>
  </si>
  <si>
    <t>Bon / Rénové</t>
  </si>
  <si>
    <t>Etat d'Usage</t>
  </si>
  <si>
    <t>Mauvais Etat</t>
  </si>
  <si>
    <t>Surface bureaux:</t>
  </si>
  <si>
    <t>Surface de vente:</t>
  </si>
  <si>
    <t>Surface Atelier:</t>
  </si>
  <si>
    <t>Nbre de Parking:</t>
  </si>
  <si>
    <t>Surface locaux sociaux:</t>
  </si>
  <si>
    <t>Activité Soumise à Autor°:</t>
  </si>
  <si>
    <t>Situation Locative:</t>
  </si>
  <si>
    <t>Vide</t>
  </si>
  <si>
    <t>Occupé</t>
  </si>
  <si>
    <t>Occupé mais départ envisagé</t>
  </si>
  <si>
    <t>Surface Sous-Sols</t>
  </si>
  <si>
    <t>Financement Bancaire</t>
  </si>
  <si>
    <t>Fonds Propres</t>
  </si>
  <si>
    <t>Recherche 1:</t>
  </si>
  <si>
    <t>Recherche 2:</t>
  </si>
  <si>
    <t>Recherche 3:</t>
  </si>
  <si>
    <t>Associé</t>
  </si>
  <si>
    <t>Appui Technique Juridique</t>
  </si>
  <si>
    <t>Appui Technique Construction / Travaux</t>
  </si>
  <si>
    <t>Garanties</t>
  </si>
  <si>
    <t>Valeur Finale Potentielle:</t>
  </si>
  <si>
    <t>Marge Potentielle:</t>
  </si>
  <si>
    <t>Acquisition ht:</t>
  </si>
  <si>
    <t>Frais d'actes ht:</t>
  </si>
  <si>
    <t>Frais de com° ht:</t>
  </si>
  <si>
    <t>Travaux ht:</t>
  </si>
  <si>
    <t>Divers ht:</t>
  </si>
  <si>
    <t>dont</t>
  </si>
  <si>
    <t>=&gt;</t>
  </si>
  <si>
    <t>Commentaires:</t>
  </si>
  <si>
    <t>Upside:</t>
  </si>
  <si>
    <t>Prix Total au m²:</t>
  </si>
  <si>
    <t>Norme secteur (indicative):</t>
  </si>
  <si>
    <t>VL (Valeur Locative = loyers):</t>
  </si>
  <si>
    <t>Valo Valeur Vénale hors droits:</t>
  </si>
  <si>
    <t>Valo par Cap° Loyers:</t>
  </si>
  <si>
    <t>Taux de Capitalisation:</t>
  </si>
  <si>
    <t>Rendement Brut Opération:</t>
  </si>
  <si>
    <t>TRI Opération:</t>
  </si>
  <si>
    <t>Taux de Vacance:</t>
  </si>
  <si>
    <t>VL effective ht par an/m²:</t>
  </si>
  <si>
    <t>VL théorique ht par an/m²:</t>
  </si>
  <si>
    <t>Financement:</t>
  </si>
  <si>
    <t>Apport:</t>
  </si>
  <si>
    <t>Durée:</t>
  </si>
  <si>
    <t>Taux de Crédit:</t>
  </si>
  <si>
    <t>In Fine / Option d'Achat:</t>
  </si>
  <si>
    <t>Remboursement / an:</t>
  </si>
  <si>
    <t>LTV Brut:</t>
  </si>
  <si>
    <t>LTV Net D'apport:</t>
  </si>
  <si>
    <t>DSCR:</t>
  </si>
  <si>
    <t>Année 0</t>
  </si>
  <si>
    <t>Année 1</t>
  </si>
  <si>
    <t>Année 2</t>
  </si>
  <si>
    <t>Année 3</t>
  </si>
  <si>
    <t>Année 4</t>
  </si>
  <si>
    <t>Année 5</t>
  </si>
  <si>
    <t>Année 6</t>
  </si>
  <si>
    <t>Année 7</t>
  </si>
  <si>
    <t>Année 8</t>
  </si>
  <si>
    <t>Année 9</t>
  </si>
  <si>
    <t>Année 10</t>
  </si>
  <si>
    <t>CRD</t>
  </si>
  <si>
    <t>DS</t>
  </si>
  <si>
    <t>0 =&gt; Mauvais; 5 =&gt; Très bon; 3 =&gt; Standard</t>
  </si>
  <si>
    <t>3/5 pour 100% ; 0/5 si &lt;80% ; 5/5 si &gt;130%</t>
  </si>
  <si>
    <t>3/5 pour 100% ; 5/5 si &lt;60% ; 0/5 si &gt;130%</t>
  </si>
  <si>
    <t>1 =&gt; Mauvais; 5 =&gt; Très bon; 3 =&gt; Standard</t>
  </si>
  <si>
    <t>2 =&gt; Mauvais; 5 =&gt; Très bon; 3 =&gt; Standard</t>
  </si>
  <si>
    <t>Critères   ...note finale /5</t>
  </si>
  <si>
    <t>1- Sourcing &amp; Origination de l'Opération:</t>
  </si>
  <si>
    <t>2- Caractéristique de l'actif:</t>
  </si>
  <si>
    <t>3- Localisation:</t>
  </si>
  <si>
    <t>4- Ratios:</t>
  </si>
  <si>
    <t>5- Synthèse &amp; Notation :</t>
  </si>
  <si>
    <t>1- Caractéristiques:</t>
  </si>
  <si>
    <t>2- Localisation:</t>
  </si>
  <si>
    <t>3- Liquidité Actif sur le Marché:</t>
  </si>
  <si>
    <t>4- Fonds Propres Exigés:</t>
  </si>
  <si>
    <t>5- LTV:</t>
  </si>
  <si>
    <t>6- DSCR:</t>
  </si>
  <si>
    <t>Société / Fonction / Activité:</t>
  </si>
  <si>
    <t>(remplir les champs en Bleu:)</t>
  </si>
  <si>
    <t>0- Synthèse Opération:</t>
  </si>
  <si>
    <t>Ville:</t>
  </si>
  <si>
    <t>Loiret</t>
  </si>
  <si>
    <t>VENON</t>
  </si>
  <si>
    <t>Hugues</t>
  </si>
  <si>
    <t>06 89 95 39 45</t>
  </si>
  <si>
    <t>hvenon@gmail.com</t>
  </si>
  <si>
    <t>non</t>
  </si>
  <si>
    <t>oui</t>
  </si>
  <si>
    <t>Faible</t>
  </si>
  <si>
    <t>21 Av Gay Lussac</t>
  </si>
  <si>
    <t>St Jean de Braye</t>
  </si>
  <si>
    <t>Zone d'activité  Orléans Est - Proximimité immédiate du Tram</t>
  </si>
  <si>
    <t>3 =&gt; Mauvais; 5 =&gt; Très bon; 3 =&gt; Standard</t>
  </si>
  <si>
    <t>0/5 pour 100% ; 5/5 si 0% ; 3/5 si &gt;40%</t>
  </si>
  <si>
    <t>Promotion d'un programme de 3 locaux de 600, 750 et 825m² sdp d'activité intégrant une partie atelier et une partie bureaux</t>
  </si>
  <si>
    <t>Synthèse besoin:</t>
  </si>
  <si>
    <t>Recherche de l'appuie technique d'un promoteur, de sa GFA, et des fonds propres nécessaires (250k€) à la VEFA</t>
  </si>
  <si>
    <t>Appui Technique Const° &amp; Travx</t>
  </si>
  <si>
    <t>Investisseur</t>
  </si>
  <si>
    <t>Commercialisateur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</si>
</sst>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&quot; m²&quot;"/>
    <numFmt numFmtId="165" formatCode="_-* #,##0\ &quot;€&quot;_-;\-* #,##0\ &quot;€&quot;_-;_-* &quot;-&quot;??\ &quot;€&quot;_-;_-@_-"/>
    <numFmt numFmtId="166" formatCode="_-* #,##0\ _€_-;\-* #,##0\ _€_-;_-* &quot;-&quot;??\ _€_-;_-@_-"/>
    <numFmt numFmtId="167" formatCode="#,##0.00&quot;/5&quot;"/>
    <numFmt numFmtId="169" formatCode="#,##0.00&quot;  /5&quot;"/>
    <numFmt numFmtId="170" formatCode="#,##0.00&quot; /5&quot;"/>
    <numFmt numFmtId="171" formatCode="#,##0.00&quot; / 5&quot;"/>
    <numFmt numFmtId="174" formatCode="#,##0&quot; /5&quot;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u/>
      <sz val="11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79998168889431442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/>
  </cellStyleXfs>
  <cellXfs count="106">
    <xf numFmtId="0" fontId="0" fillId="0" borderId="0" xfId="0"/>
    <xf numFmtId="0" fontId="0" fillId="2" borderId="0" xfId="0" applyFill="1"/>
    <xf numFmtId="0" fontId="2" fillId="2" borderId="0" xfId="0" applyFont="1" applyFill="1"/>
    <xf numFmtId="0" fontId="0" fillId="2" borderId="0" xfId="0" applyFill="1" applyAlignment="1">
      <alignment horizontal="right"/>
    </xf>
    <xf numFmtId="0" fontId="0" fillId="2" borderId="0" xfId="0" applyFill="1" applyAlignment="1">
      <alignment horizontal="left"/>
    </xf>
    <xf numFmtId="0" fontId="3" fillId="2" borderId="0" xfId="0" applyFont="1" applyFill="1"/>
    <xf numFmtId="164" fontId="0" fillId="2" borderId="0" xfId="0" applyNumberFormat="1" applyFill="1" applyAlignment="1">
      <alignment horizontal="left"/>
    </xf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2" borderId="1" xfId="0" applyFill="1" applyBorder="1"/>
    <xf numFmtId="0" fontId="0" fillId="2" borderId="2" xfId="0" applyFill="1" applyBorder="1" applyAlignment="1">
      <alignment horizontal="right"/>
    </xf>
    <xf numFmtId="0" fontId="0" fillId="2" borderId="3" xfId="0" applyFill="1" applyBorder="1"/>
    <xf numFmtId="0" fontId="0" fillId="2" borderId="4" xfId="0" applyFill="1" applyBorder="1" applyAlignment="1">
      <alignment horizontal="right"/>
    </xf>
    <xf numFmtId="0" fontId="0" fillId="2" borderId="5" xfId="0" applyFill="1" applyBorder="1"/>
    <xf numFmtId="0" fontId="0" fillId="2" borderId="6" xfId="0" applyFill="1" applyBorder="1" applyAlignment="1">
      <alignment horizontal="right"/>
    </xf>
    <xf numFmtId="165" fontId="0" fillId="2" borderId="2" xfId="1" applyNumberFormat="1" applyFont="1" applyFill="1" applyBorder="1" applyAlignment="1">
      <alignment horizontal="right"/>
    </xf>
    <xf numFmtId="165" fontId="0" fillId="6" borderId="6" xfId="1" applyNumberFormat="1" applyFont="1" applyFill="1" applyBorder="1" applyAlignment="1">
      <alignment horizontal="right"/>
    </xf>
    <xf numFmtId="0" fontId="0" fillId="2" borderId="0" xfId="0" applyFill="1" applyBorder="1"/>
    <xf numFmtId="0" fontId="0" fillId="2" borderId="0" xfId="0" applyFill="1" applyBorder="1" applyAlignment="1">
      <alignment horizontal="right"/>
    </xf>
    <xf numFmtId="0" fontId="2" fillId="2" borderId="5" xfId="0" applyFont="1" applyFill="1" applyBorder="1"/>
    <xf numFmtId="0" fontId="0" fillId="2" borderId="4" xfId="0" applyFill="1" applyBorder="1"/>
    <xf numFmtId="0" fontId="0" fillId="7" borderId="0" xfId="0" applyFill="1"/>
    <xf numFmtId="0" fontId="0" fillId="8" borderId="0" xfId="0" applyFill="1"/>
    <xf numFmtId="0" fontId="0" fillId="9" borderId="0" xfId="0" applyFill="1"/>
    <xf numFmtId="0" fontId="0" fillId="2" borderId="8" xfId="0" applyFill="1" applyBorder="1" applyAlignment="1">
      <alignment horizontal="left"/>
    </xf>
    <xf numFmtId="0" fontId="0" fillId="2" borderId="8" xfId="0" applyFill="1" applyBorder="1"/>
    <xf numFmtId="0" fontId="0" fillId="2" borderId="0" xfId="0" applyFill="1" applyBorder="1" applyAlignment="1">
      <alignment horizontal="left"/>
    </xf>
    <xf numFmtId="0" fontId="0" fillId="2" borderId="9" xfId="0" applyFill="1" applyBorder="1" applyAlignment="1">
      <alignment horizontal="left"/>
    </xf>
    <xf numFmtId="0" fontId="0" fillId="2" borderId="9" xfId="0" applyFill="1" applyBorder="1"/>
    <xf numFmtId="0" fontId="0" fillId="2" borderId="0" xfId="0" quotePrefix="1" applyFill="1" applyAlignment="1">
      <alignment horizontal="right"/>
    </xf>
    <xf numFmtId="0" fontId="0" fillId="2" borderId="3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165" fontId="0" fillId="2" borderId="2" xfId="0" applyNumberFormat="1" applyFill="1" applyBorder="1" applyAlignment="1">
      <alignment horizontal="right"/>
    </xf>
    <xf numFmtId="165" fontId="0" fillId="2" borderId="4" xfId="0" applyNumberFormat="1" applyFill="1" applyBorder="1" applyAlignment="1">
      <alignment horizontal="right"/>
    </xf>
    <xf numFmtId="10" fontId="0" fillId="2" borderId="2" xfId="2" applyNumberFormat="1" applyFont="1" applyFill="1" applyBorder="1" applyAlignment="1">
      <alignment horizontal="right"/>
    </xf>
    <xf numFmtId="165" fontId="0" fillId="2" borderId="8" xfId="0" applyNumberFormat="1" applyFill="1" applyBorder="1" applyAlignment="1">
      <alignment horizontal="right"/>
    </xf>
    <xf numFmtId="165" fontId="0" fillId="2" borderId="0" xfId="0" applyNumberFormat="1" applyFill="1" applyBorder="1" applyAlignment="1">
      <alignment horizontal="right"/>
    </xf>
    <xf numFmtId="165" fontId="0" fillId="2" borderId="0" xfId="1" applyNumberFormat="1" applyFont="1" applyFill="1" applyBorder="1" applyAlignment="1">
      <alignment horizontal="right"/>
    </xf>
    <xf numFmtId="9" fontId="0" fillId="2" borderId="9" xfId="2" applyFont="1" applyFill="1" applyBorder="1" applyAlignment="1">
      <alignment horizontal="right"/>
    </xf>
    <xf numFmtId="9" fontId="0" fillId="2" borderId="6" xfId="2" applyFont="1" applyFill="1" applyBorder="1" applyAlignment="1">
      <alignment horizontal="right"/>
    </xf>
    <xf numFmtId="0" fontId="0" fillId="2" borderId="8" xfId="0" applyFill="1" applyBorder="1" applyAlignment="1">
      <alignment horizontal="right"/>
    </xf>
    <xf numFmtId="9" fontId="0" fillId="2" borderId="4" xfId="2" applyFont="1" applyFill="1" applyBorder="1" applyAlignment="1">
      <alignment horizontal="right"/>
    </xf>
    <xf numFmtId="10" fontId="0" fillId="2" borderId="6" xfId="0" applyNumberFormat="1" applyFill="1" applyBorder="1" applyAlignment="1">
      <alignment horizontal="right"/>
    </xf>
    <xf numFmtId="8" fontId="0" fillId="2" borderId="0" xfId="0" applyNumberFormat="1" applyFill="1" applyAlignment="1">
      <alignment horizontal="right"/>
    </xf>
    <xf numFmtId="0" fontId="4" fillId="2" borderId="0" xfId="0" applyFont="1" applyFill="1"/>
    <xf numFmtId="0" fontId="0" fillId="2" borderId="8" xfId="0" applyFill="1" applyBorder="1" applyAlignment="1">
      <alignment horizontal="center"/>
    </xf>
    <xf numFmtId="165" fontId="0" fillId="2" borderId="0" xfId="0" applyNumberFormat="1" applyFill="1" applyBorder="1"/>
    <xf numFmtId="8" fontId="0" fillId="2" borderId="4" xfId="0" applyNumberFormat="1" applyFill="1" applyBorder="1" applyAlignment="1">
      <alignment horizontal="right"/>
    </xf>
    <xf numFmtId="165" fontId="0" fillId="2" borderId="9" xfId="0" applyNumberFormat="1" applyFill="1" applyBorder="1" applyAlignment="1">
      <alignment horizontal="right"/>
    </xf>
    <xf numFmtId="165" fontId="0" fillId="2" borderId="9" xfId="0" applyNumberFormat="1" applyFill="1" applyBorder="1"/>
    <xf numFmtId="8" fontId="0" fillId="2" borderId="6" xfId="0" applyNumberFormat="1" applyFill="1" applyBorder="1" applyAlignment="1">
      <alignment horizontal="right"/>
    </xf>
    <xf numFmtId="0" fontId="0" fillId="10" borderId="3" xfId="0" applyFill="1" applyBorder="1"/>
    <xf numFmtId="0" fontId="0" fillId="10" borderId="4" xfId="0" applyFill="1" applyBorder="1" applyAlignment="1">
      <alignment horizontal="right"/>
    </xf>
    <xf numFmtId="0" fontId="5" fillId="10" borderId="3" xfId="0" applyFont="1" applyFill="1" applyBorder="1"/>
    <xf numFmtId="0" fontId="5" fillId="10" borderId="4" xfId="0" applyFont="1" applyFill="1" applyBorder="1" applyAlignment="1">
      <alignment horizontal="right"/>
    </xf>
    <xf numFmtId="0" fontId="6" fillId="10" borderId="0" xfId="0" applyFont="1" applyFill="1"/>
    <xf numFmtId="0" fontId="0" fillId="10" borderId="0" xfId="0" applyFill="1"/>
    <xf numFmtId="0" fontId="0" fillId="10" borderId="2" xfId="0" applyFill="1" applyBorder="1" applyAlignment="1">
      <alignment horizontal="right"/>
    </xf>
    <xf numFmtId="0" fontId="0" fillId="10" borderId="6" xfId="0" applyFill="1" applyBorder="1" applyAlignment="1">
      <alignment horizontal="right"/>
    </xf>
    <xf numFmtId="165" fontId="0" fillId="10" borderId="2" xfId="1" applyNumberFormat="1" applyFont="1" applyFill="1" applyBorder="1" applyAlignment="1">
      <alignment horizontal="right"/>
    </xf>
    <xf numFmtId="165" fontId="0" fillId="10" borderId="4" xfId="1" applyNumberFormat="1" applyFont="1" applyFill="1" applyBorder="1" applyAlignment="1">
      <alignment horizontal="right"/>
    </xf>
    <xf numFmtId="165" fontId="0" fillId="10" borderId="7" xfId="1" applyNumberFormat="1" applyFont="1" applyFill="1" applyBorder="1" applyAlignment="1">
      <alignment horizontal="right"/>
    </xf>
    <xf numFmtId="0" fontId="0" fillId="2" borderId="1" xfId="0" applyFill="1" applyBorder="1" applyAlignment="1">
      <alignment horizontal="center"/>
    </xf>
    <xf numFmtId="164" fontId="0" fillId="10" borderId="2" xfId="0" applyNumberFormat="1" applyFill="1" applyBorder="1" applyAlignment="1">
      <alignment horizontal="right"/>
    </xf>
    <xf numFmtId="164" fontId="0" fillId="10" borderId="4" xfId="0" applyNumberFormat="1" applyFill="1" applyBorder="1" applyAlignment="1">
      <alignment horizontal="right"/>
    </xf>
    <xf numFmtId="164" fontId="0" fillId="10" borderId="6" xfId="0" applyNumberFormat="1" applyFill="1" applyBorder="1" applyAlignment="1">
      <alignment horizontal="right"/>
    </xf>
    <xf numFmtId="164" fontId="0" fillId="10" borderId="8" xfId="0" applyNumberFormat="1" applyFill="1" applyBorder="1" applyAlignment="1">
      <alignment horizontal="right"/>
    </xf>
    <xf numFmtId="164" fontId="0" fillId="10" borderId="0" xfId="0" applyNumberFormat="1" applyFill="1" applyBorder="1" applyAlignment="1">
      <alignment horizontal="right"/>
    </xf>
    <xf numFmtId="0" fontId="0" fillId="10" borderId="9" xfId="0" applyFill="1" applyBorder="1" applyAlignment="1">
      <alignment horizontal="right"/>
    </xf>
    <xf numFmtId="165" fontId="0" fillId="10" borderId="4" xfId="0" applyNumberFormat="1" applyFill="1" applyBorder="1" applyAlignment="1">
      <alignment horizontal="right"/>
    </xf>
    <xf numFmtId="165" fontId="0" fillId="10" borderId="6" xfId="1" applyNumberFormat="1" applyFont="1" applyFill="1" applyBorder="1" applyAlignment="1">
      <alignment horizontal="right"/>
    </xf>
    <xf numFmtId="9" fontId="0" fillId="10" borderId="2" xfId="0" applyNumberFormat="1" applyFill="1" applyBorder="1" applyAlignment="1">
      <alignment horizontal="right"/>
    </xf>
    <xf numFmtId="9" fontId="0" fillId="10" borderId="6" xfId="0" applyNumberFormat="1" applyFill="1" applyBorder="1" applyAlignment="1">
      <alignment horizontal="right"/>
    </xf>
    <xf numFmtId="165" fontId="0" fillId="10" borderId="0" xfId="1" applyNumberFormat="1" applyFont="1" applyFill="1" applyBorder="1" applyAlignment="1">
      <alignment horizontal="right"/>
    </xf>
    <xf numFmtId="166" fontId="0" fillId="10" borderId="0" xfId="3" applyNumberFormat="1" applyFont="1" applyFill="1" applyBorder="1" applyAlignment="1">
      <alignment horizontal="right"/>
    </xf>
    <xf numFmtId="9" fontId="0" fillId="10" borderId="0" xfId="0" applyNumberFormat="1" applyFill="1" applyBorder="1" applyAlignment="1">
      <alignment horizontal="right"/>
    </xf>
    <xf numFmtId="165" fontId="0" fillId="10" borderId="9" xfId="1" applyNumberFormat="1" applyFont="1" applyFill="1" applyBorder="1" applyAlignment="1">
      <alignment horizontal="right"/>
    </xf>
    <xf numFmtId="0" fontId="5" fillId="10" borderId="3" xfId="0" applyFont="1" applyFill="1" applyBorder="1" applyAlignment="1">
      <alignment vertical="top"/>
    </xf>
    <xf numFmtId="0" fontId="5" fillId="10" borderId="4" xfId="0" applyFont="1" applyFill="1" applyBorder="1" applyAlignment="1">
      <alignment vertical="top"/>
    </xf>
    <xf numFmtId="0" fontId="5" fillId="10" borderId="5" xfId="0" applyFont="1" applyFill="1" applyBorder="1" applyAlignment="1">
      <alignment vertical="top"/>
    </xf>
    <xf numFmtId="0" fontId="5" fillId="10" borderId="6" xfId="0" applyFont="1" applyFill="1" applyBorder="1" applyAlignment="1">
      <alignment vertical="top"/>
    </xf>
    <xf numFmtId="0" fontId="0" fillId="10" borderId="4" xfId="0" applyFill="1" applyBorder="1"/>
    <xf numFmtId="0" fontId="0" fillId="2" borderId="1" xfId="0" applyFill="1" applyBorder="1" applyAlignment="1">
      <alignment horizontal="center" vertical="center" wrapText="1"/>
    </xf>
    <xf numFmtId="167" fontId="2" fillId="2" borderId="2" xfId="0" applyNumberFormat="1" applyFont="1" applyFill="1" applyBorder="1" applyAlignment="1">
      <alignment horizontal="right"/>
    </xf>
    <xf numFmtId="0" fontId="0" fillId="2" borderId="5" xfId="0" applyFill="1" applyBorder="1" applyAlignment="1">
      <alignment horizontal="center" vertical="center"/>
    </xf>
    <xf numFmtId="165" fontId="0" fillId="2" borderId="6" xfId="0" applyNumberFormat="1" applyFill="1" applyBorder="1" applyAlignment="1">
      <alignment horizontal="right" vertical="center"/>
    </xf>
    <xf numFmtId="0" fontId="7" fillId="2" borderId="0" xfId="0" applyFont="1" applyFill="1"/>
    <xf numFmtId="9" fontId="7" fillId="2" borderId="0" xfId="0" applyNumberFormat="1" applyFont="1" applyFill="1"/>
    <xf numFmtId="0" fontId="8" fillId="10" borderId="4" xfId="4" applyFill="1" applyBorder="1" applyAlignment="1">
      <alignment horizontal="right"/>
    </xf>
    <xf numFmtId="169" fontId="2" fillId="2" borderId="0" xfId="0" applyNumberFormat="1" applyFont="1" applyFill="1" applyAlignment="1">
      <alignment horizontal="right"/>
    </xf>
    <xf numFmtId="171" fontId="2" fillId="2" borderId="0" xfId="0" applyNumberFormat="1" applyFont="1" applyFill="1" applyAlignment="1">
      <alignment horizontal="right"/>
    </xf>
    <xf numFmtId="0" fontId="0" fillId="10" borderId="3" xfId="0" applyFont="1" applyFill="1" applyBorder="1" applyAlignment="1">
      <alignment horizontal="left" vertical="top" wrapText="1"/>
    </xf>
    <xf numFmtId="0" fontId="0" fillId="10" borderId="4" xfId="0" applyFont="1" applyFill="1" applyBorder="1" applyAlignment="1">
      <alignment horizontal="left" vertical="top" wrapText="1"/>
    </xf>
    <xf numFmtId="0" fontId="0" fillId="10" borderId="5" xfId="0" applyFont="1" applyFill="1" applyBorder="1" applyAlignment="1">
      <alignment horizontal="left" vertical="top" wrapText="1"/>
    </xf>
    <xf numFmtId="0" fontId="0" fillId="10" borderId="6" xfId="0" applyFont="1" applyFill="1" applyBorder="1" applyAlignment="1">
      <alignment horizontal="left" vertical="top" wrapText="1"/>
    </xf>
    <xf numFmtId="0" fontId="0" fillId="10" borderId="3" xfId="0" applyFill="1" applyBorder="1" applyAlignment="1">
      <alignment horizontal="left" vertical="top" wrapText="1"/>
    </xf>
    <xf numFmtId="0" fontId="0" fillId="10" borderId="4" xfId="0" applyFill="1" applyBorder="1" applyAlignment="1">
      <alignment horizontal="left" vertical="top" wrapText="1"/>
    </xf>
    <xf numFmtId="0" fontId="0" fillId="10" borderId="5" xfId="0" applyFill="1" applyBorder="1" applyAlignment="1">
      <alignment horizontal="left" vertical="top" wrapText="1"/>
    </xf>
    <xf numFmtId="0" fontId="0" fillId="10" borderId="6" xfId="0" applyFill="1" applyBorder="1" applyAlignment="1">
      <alignment horizontal="left" vertical="top" wrapText="1"/>
    </xf>
    <xf numFmtId="170" fontId="2" fillId="2" borderId="0" xfId="0" quotePrefix="1" applyNumberFormat="1" applyFont="1" applyFill="1" applyAlignment="1">
      <alignment horizontal="center"/>
    </xf>
    <xf numFmtId="174" fontId="0" fillId="10" borderId="0" xfId="0" applyNumberFormat="1" applyFill="1" applyAlignment="1">
      <alignment horizontal="center"/>
    </xf>
    <xf numFmtId="0" fontId="9" fillId="2" borderId="0" xfId="0" applyFont="1" applyFill="1" applyBorder="1" applyAlignment="1">
      <alignment horizontal="left"/>
    </xf>
    <xf numFmtId="0" fontId="0" fillId="10" borderId="1" xfId="0" applyFill="1" applyBorder="1" applyAlignment="1">
      <alignment horizontal="left" vertical="top" wrapText="1"/>
    </xf>
    <xf numFmtId="0" fontId="0" fillId="10" borderId="2" xfId="0" applyFill="1" applyBorder="1" applyAlignment="1">
      <alignment horizontal="left" vertical="top" wrapText="1"/>
    </xf>
  </cellXfs>
  <cellStyles count="5">
    <cellStyle name="Lien hypertexte" xfId="4" builtinId="8"/>
    <cellStyle name="Milliers" xfId="3" builtinId="3"/>
    <cellStyle name="Monétaire" xfId="1" builtinId="4"/>
    <cellStyle name="Normal" xfId="0" builtinId="0"/>
    <cellStyle name="Pourcentag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6"/>
    </mc:Choice>
    <mc:Fallback>
      <c:style val="16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51505766760163"/>
          <c:y val="0.1683664187408847"/>
          <c:w val="0.52709674471175449"/>
          <c:h val="0.7485059262650734"/>
        </c:manualLayout>
      </c:layout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'Formulaire Type'!$C$86:$C$91</c:f>
              <c:strCache>
                <c:ptCount val="6"/>
                <c:pt idx="0">
                  <c:v>1- Caractéristiques:</c:v>
                </c:pt>
                <c:pt idx="1">
                  <c:v>2- Localisation:</c:v>
                </c:pt>
                <c:pt idx="2">
                  <c:v>3- Liquidité Actif sur le Marché:</c:v>
                </c:pt>
                <c:pt idx="3">
                  <c:v>4- Fonds Propres Exigés:</c:v>
                </c:pt>
                <c:pt idx="4">
                  <c:v>5- LTV:</c:v>
                </c:pt>
                <c:pt idx="5">
                  <c:v>6- DSCR:</c:v>
                </c:pt>
              </c:strCache>
            </c:strRef>
          </c:cat>
          <c:val>
            <c:numRef>
              <c:f>'Formulaire Type'!$D$86:$D$91</c:f>
              <c:numCache>
                <c:formatCode>#,##0" /5"</c:formatCode>
                <c:ptCount val="6"/>
                <c:pt idx="0">
                  <c:v>4</c:v>
                </c:pt>
                <c:pt idx="1">
                  <c:v>3</c:v>
                </c:pt>
                <c:pt idx="2">
                  <c:v>3</c:v>
                </c:pt>
                <c:pt idx="3">
                  <c:v>5</c:v>
                </c:pt>
                <c:pt idx="4">
                  <c:v>4</c:v>
                </c:pt>
                <c:pt idx="5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969344"/>
        <c:axId val="69222784"/>
      </c:radarChart>
      <c:catAx>
        <c:axId val="64969344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crossAx val="69222784"/>
        <c:crosses val="autoZero"/>
        <c:auto val="1"/>
        <c:lblAlgn val="ctr"/>
        <c:lblOffset val="100"/>
        <c:noMultiLvlLbl val="0"/>
      </c:catAx>
      <c:valAx>
        <c:axId val="69222784"/>
        <c:scaling>
          <c:orientation val="minMax"/>
        </c:scaling>
        <c:delete val="0"/>
        <c:axPos val="l"/>
        <c:majorGridlines/>
        <c:numFmt formatCode="#,##0&quot; /5&quot;" sourceLinked="1"/>
        <c:majorTickMark val="cross"/>
        <c:minorTickMark val="none"/>
        <c:tickLblPos val="nextTo"/>
        <c:crossAx val="64969344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6"/>
    </mc:Choice>
    <mc:Fallback>
      <c:style val="16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51505766760163"/>
          <c:y val="0.1683664187408847"/>
          <c:w val="0.52709674471175449"/>
          <c:h val="0.7485059262650734"/>
        </c:manualLayout>
      </c:layout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'Deforges WorkShop Promo'!$C$90:$C$95</c:f>
              <c:strCache>
                <c:ptCount val="6"/>
                <c:pt idx="0">
                  <c:v>1- Caractéristiques:</c:v>
                </c:pt>
                <c:pt idx="1">
                  <c:v>2- Localisation:</c:v>
                </c:pt>
                <c:pt idx="2">
                  <c:v>3- Liquidité Actif sur le Marché:</c:v>
                </c:pt>
                <c:pt idx="3">
                  <c:v>4- Fonds Propres Exigés:</c:v>
                </c:pt>
                <c:pt idx="4">
                  <c:v>5- LTV:</c:v>
                </c:pt>
                <c:pt idx="5">
                  <c:v>6- DSCR:</c:v>
                </c:pt>
              </c:strCache>
            </c:strRef>
          </c:cat>
          <c:val>
            <c:numRef>
              <c:f>'Deforges WorkShop Promo'!$D$90:$D$95</c:f>
              <c:numCache>
                <c:formatCode>#,##0" /5"</c:formatCode>
                <c:ptCount val="6"/>
                <c:pt idx="0">
                  <c:v>4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10688"/>
        <c:axId val="69231360"/>
      </c:radarChart>
      <c:catAx>
        <c:axId val="65010688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crossAx val="69231360"/>
        <c:crosses val="autoZero"/>
        <c:auto val="1"/>
        <c:lblAlgn val="ctr"/>
        <c:lblOffset val="100"/>
        <c:noMultiLvlLbl val="0"/>
      </c:catAx>
      <c:valAx>
        <c:axId val="69231360"/>
        <c:scaling>
          <c:orientation val="minMax"/>
        </c:scaling>
        <c:delete val="0"/>
        <c:axPos val="l"/>
        <c:majorGridlines/>
        <c:numFmt formatCode="#,##0&quot; /5&quot;" sourceLinked="1"/>
        <c:majorTickMark val="cross"/>
        <c:minorTickMark val="none"/>
        <c:tickLblPos val="nextTo"/>
        <c:crossAx val="65010688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/>
      </a:pPr>
      <a:endParaRPr lang="fr-FR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2.xml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60960</xdr:colOff>
      <xdr:row>35</xdr:row>
      <xdr:rowOff>68580</xdr:rowOff>
    </xdr:from>
    <xdr:to>
      <xdr:col>4</xdr:col>
      <xdr:colOff>190501</xdr:colOff>
      <xdr:row>39</xdr:row>
      <xdr:rowOff>76200</xdr:rowOff>
    </xdr:to>
    <xdr:sp macro="" textlink="">
      <xdr:nvSpPr>
        <xdr:cNvPr id="2" name="Accolade ouvrante 1"/>
        <xdr:cNvSpPr/>
      </xdr:nvSpPr>
      <xdr:spPr>
        <a:xfrm>
          <a:off x="4038600" y="4914900"/>
          <a:ext cx="129541" cy="739140"/>
        </a:xfrm>
        <a:prstGeom prst="leftBrace">
          <a:avLst/>
        </a:prstGeom>
        <a:ln w="127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</xdr:col>
      <xdr:colOff>1447801</xdr:colOff>
      <xdr:row>0</xdr:row>
      <xdr:rowOff>0</xdr:rowOff>
    </xdr:from>
    <xdr:to>
      <xdr:col>7</xdr:col>
      <xdr:colOff>219075</xdr:colOff>
      <xdr:row>12</xdr:row>
      <xdr:rowOff>85724</xdr:rowOff>
    </xdr:to>
    <xdr:graphicFrame macro="">
      <xdr:nvGraphicFramePr>
        <xdr:cNvPr id="5" name="Graphique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15240</xdr:colOff>
      <xdr:row>0</xdr:row>
      <xdr:rowOff>152400</xdr:rowOff>
    </xdr:from>
    <xdr:to>
      <xdr:col>9</xdr:col>
      <xdr:colOff>350520</xdr:colOff>
      <xdr:row>20</xdr:row>
      <xdr:rowOff>106680</xdr:rowOff>
    </xdr:to>
    <xdr:sp macro="" textlink="">
      <xdr:nvSpPr>
        <xdr:cNvPr id="6" name="Plaque 5"/>
        <xdr:cNvSpPr/>
      </xdr:nvSpPr>
      <xdr:spPr>
        <a:xfrm>
          <a:off x="6934200" y="152400"/>
          <a:ext cx="3794760" cy="4130040"/>
        </a:xfrm>
        <a:prstGeom prst="bevel">
          <a:avLst>
            <a:gd name="adj" fmla="val 1510"/>
          </a:avLst>
        </a:prstGeom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fr-FR" sz="1100"/>
            <a:t>Photo 1:</a:t>
          </a:r>
        </a:p>
      </xdr:txBody>
    </xdr:sp>
    <xdr:clientData/>
  </xdr:twoCellAnchor>
  <xdr:twoCellAnchor>
    <xdr:from>
      <xdr:col>8</xdr:col>
      <xdr:colOff>15240</xdr:colOff>
      <xdr:row>21</xdr:row>
      <xdr:rowOff>60960</xdr:rowOff>
    </xdr:from>
    <xdr:to>
      <xdr:col>9</xdr:col>
      <xdr:colOff>350520</xdr:colOff>
      <xdr:row>44</xdr:row>
      <xdr:rowOff>76200</xdr:rowOff>
    </xdr:to>
    <xdr:sp macro="" textlink="">
      <xdr:nvSpPr>
        <xdr:cNvPr id="14" name="Plaque 13"/>
        <xdr:cNvSpPr/>
      </xdr:nvSpPr>
      <xdr:spPr>
        <a:xfrm>
          <a:off x="6934200" y="4419600"/>
          <a:ext cx="3794760" cy="4130040"/>
        </a:xfrm>
        <a:prstGeom prst="bevel">
          <a:avLst>
            <a:gd name="adj" fmla="val 1510"/>
          </a:avLst>
        </a:prstGeom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fr-FR" sz="1100"/>
            <a:t>Photo 1:</a:t>
          </a:r>
        </a:p>
      </xdr:txBody>
    </xdr:sp>
    <xdr:clientData/>
  </xdr:twoCellAnchor>
  <xdr:twoCellAnchor>
    <xdr:from>
      <xdr:col>8</xdr:col>
      <xdr:colOff>15240</xdr:colOff>
      <xdr:row>45</xdr:row>
      <xdr:rowOff>45720</xdr:rowOff>
    </xdr:from>
    <xdr:to>
      <xdr:col>9</xdr:col>
      <xdr:colOff>350520</xdr:colOff>
      <xdr:row>67</xdr:row>
      <xdr:rowOff>30480</xdr:rowOff>
    </xdr:to>
    <xdr:sp macro="" textlink="">
      <xdr:nvSpPr>
        <xdr:cNvPr id="15" name="Plaque 14"/>
        <xdr:cNvSpPr/>
      </xdr:nvSpPr>
      <xdr:spPr>
        <a:xfrm>
          <a:off x="6934200" y="8702040"/>
          <a:ext cx="3794760" cy="4130040"/>
        </a:xfrm>
        <a:prstGeom prst="bevel">
          <a:avLst>
            <a:gd name="adj" fmla="val 1510"/>
          </a:avLst>
        </a:prstGeom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fr-FR" sz="1100"/>
            <a:t>Photo 1:</a:t>
          </a:r>
        </a:p>
      </xdr:txBody>
    </xdr:sp>
    <xdr:clientData/>
  </xdr:twoCellAnchor>
  <xdr:twoCellAnchor>
    <xdr:from>
      <xdr:col>8</xdr:col>
      <xdr:colOff>15240</xdr:colOff>
      <xdr:row>68</xdr:row>
      <xdr:rowOff>0</xdr:rowOff>
    </xdr:from>
    <xdr:to>
      <xdr:col>9</xdr:col>
      <xdr:colOff>350520</xdr:colOff>
      <xdr:row>90</xdr:row>
      <xdr:rowOff>60960</xdr:rowOff>
    </xdr:to>
    <xdr:sp macro="" textlink="">
      <xdr:nvSpPr>
        <xdr:cNvPr id="16" name="Plaque 15"/>
        <xdr:cNvSpPr/>
      </xdr:nvSpPr>
      <xdr:spPr>
        <a:xfrm>
          <a:off x="6934200" y="12984480"/>
          <a:ext cx="3794760" cy="4130040"/>
        </a:xfrm>
        <a:prstGeom prst="bevel">
          <a:avLst>
            <a:gd name="adj" fmla="val 1510"/>
          </a:avLst>
        </a:prstGeom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fr-FR" sz="1100"/>
            <a:t>Photo 1: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60960</xdr:colOff>
      <xdr:row>39</xdr:row>
      <xdr:rowOff>68580</xdr:rowOff>
    </xdr:from>
    <xdr:to>
      <xdr:col>4</xdr:col>
      <xdr:colOff>190501</xdr:colOff>
      <xdr:row>43</xdr:row>
      <xdr:rowOff>76200</xdr:rowOff>
    </xdr:to>
    <xdr:sp macro="" textlink="">
      <xdr:nvSpPr>
        <xdr:cNvPr id="2" name="Accolade ouvrante 1"/>
        <xdr:cNvSpPr/>
      </xdr:nvSpPr>
      <xdr:spPr>
        <a:xfrm>
          <a:off x="3558540" y="6789420"/>
          <a:ext cx="129541" cy="739140"/>
        </a:xfrm>
        <a:prstGeom prst="leftBrace">
          <a:avLst/>
        </a:prstGeom>
        <a:ln w="127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</xdr:col>
      <xdr:colOff>1447801</xdr:colOff>
      <xdr:row>0</xdr:row>
      <xdr:rowOff>0</xdr:rowOff>
    </xdr:from>
    <xdr:to>
      <xdr:col>7</xdr:col>
      <xdr:colOff>219075</xdr:colOff>
      <xdr:row>16</xdr:row>
      <xdr:rowOff>85724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15240</xdr:colOff>
      <xdr:row>0</xdr:row>
      <xdr:rowOff>152401</xdr:rowOff>
    </xdr:from>
    <xdr:to>
      <xdr:col>9</xdr:col>
      <xdr:colOff>350520</xdr:colOff>
      <xdr:row>21</xdr:row>
      <xdr:rowOff>16934</xdr:rowOff>
    </xdr:to>
    <xdr:sp macro="" textlink="">
      <xdr:nvSpPr>
        <xdr:cNvPr id="4" name="Plaque 3"/>
        <xdr:cNvSpPr/>
      </xdr:nvSpPr>
      <xdr:spPr>
        <a:xfrm>
          <a:off x="6797040" y="152401"/>
          <a:ext cx="3789680" cy="4224866"/>
        </a:xfrm>
        <a:prstGeom prst="bevel">
          <a:avLst>
            <a:gd name="adj" fmla="val 1510"/>
          </a:avLst>
        </a:prstGeom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fr-FR" sz="1100"/>
            <a:t>Photo 1:</a:t>
          </a:r>
        </a:p>
      </xdr:txBody>
    </xdr:sp>
    <xdr:clientData/>
  </xdr:twoCellAnchor>
  <xdr:twoCellAnchor>
    <xdr:from>
      <xdr:col>8</xdr:col>
      <xdr:colOff>23707</xdr:colOff>
      <xdr:row>21</xdr:row>
      <xdr:rowOff>154094</xdr:rowOff>
    </xdr:from>
    <xdr:to>
      <xdr:col>9</xdr:col>
      <xdr:colOff>358987</xdr:colOff>
      <xdr:row>44</xdr:row>
      <xdr:rowOff>152400</xdr:rowOff>
    </xdr:to>
    <xdr:sp macro="" textlink="">
      <xdr:nvSpPr>
        <xdr:cNvPr id="5" name="Plaque 4"/>
        <xdr:cNvSpPr/>
      </xdr:nvSpPr>
      <xdr:spPr>
        <a:xfrm>
          <a:off x="6805507" y="4514427"/>
          <a:ext cx="3789680" cy="4350173"/>
        </a:xfrm>
        <a:prstGeom prst="bevel">
          <a:avLst>
            <a:gd name="adj" fmla="val 1510"/>
          </a:avLst>
        </a:prstGeom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fr-FR" sz="1100"/>
            <a:t>Photo 1:</a:t>
          </a:r>
        </a:p>
      </xdr:txBody>
    </xdr:sp>
    <xdr:clientData/>
  </xdr:twoCellAnchor>
  <xdr:twoCellAnchor>
    <xdr:from>
      <xdr:col>8</xdr:col>
      <xdr:colOff>15240</xdr:colOff>
      <xdr:row>45</xdr:row>
      <xdr:rowOff>121920</xdr:rowOff>
    </xdr:from>
    <xdr:to>
      <xdr:col>9</xdr:col>
      <xdr:colOff>350520</xdr:colOff>
      <xdr:row>67</xdr:row>
      <xdr:rowOff>106680</xdr:rowOff>
    </xdr:to>
    <xdr:sp macro="" textlink="">
      <xdr:nvSpPr>
        <xdr:cNvPr id="6" name="Plaque 5"/>
        <xdr:cNvSpPr/>
      </xdr:nvSpPr>
      <xdr:spPr>
        <a:xfrm>
          <a:off x="6797040" y="9020387"/>
          <a:ext cx="3789680" cy="4150360"/>
        </a:xfrm>
        <a:prstGeom prst="bevel">
          <a:avLst>
            <a:gd name="adj" fmla="val 1510"/>
          </a:avLst>
        </a:prstGeom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fr-FR" sz="1100"/>
            <a:t>Photo 1:</a:t>
          </a:r>
        </a:p>
      </xdr:txBody>
    </xdr:sp>
    <xdr:clientData/>
  </xdr:twoCellAnchor>
  <xdr:twoCellAnchor>
    <xdr:from>
      <xdr:col>8</xdr:col>
      <xdr:colOff>6773</xdr:colOff>
      <xdr:row>68</xdr:row>
      <xdr:rowOff>16934</xdr:rowOff>
    </xdr:from>
    <xdr:to>
      <xdr:col>9</xdr:col>
      <xdr:colOff>342053</xdr:colOff>
      <xdr:row>90</xdr:row>
      <xdr:rowOff>77893</xdr:rowOff>
    </xdr:to>
    <xdr:sp macro="" textlink="">
      <xdr:nvSpPr>
        <xdr:cNvPr id="7" name="Plaque 6"/>
        <xdr:cNvSpPr/>
      </xdr:nvSpPr>
      <xdr:spPr>
        <a:xfrm>
          <a:off x="6788573" y="13275734"/>
          <a:ext cx="3789680" cy="4184226"/>
        </a:xfrm>
        <a:prstGeom prst="bevel">
          <a:avLst>
            <a:gd name="adj" fmla="val 1510"/>
          </a:avLst>
        </a:prstGeom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fr-FR" sz="1100"/>
            <a:t>Photo 1:</a:t>
          </a:r>
        </a:p>
      </xdr:txBody>
    </xdr:sp>
    <xdr:clientData/>
  </xdr:twoCellAnchor>
  <xdr:twoCellAnchor editAs="oneCell">
    <xdr:from>
      <xdr:col>8</xdr:col>
      <xdr:colOff>152400</xdr:colOff>
      <xdr:row>1</xdr:row>
      <xdr:rowOff>86051</xdr:rowOff>
    </xdr:from>
    <xdr:to>
      <xdr:col>9</xdr:col>
      <xdr:colOff>220133</xdr:colOff>
      <xdr:row>7</xdr:row>
      <xdr:rowOff>83078</xdr:rowOff>
    </xdr:to>
    <xdr:pic>
      <xdr:nvPicPr>
        <xdr:cNvPr id="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771" b="16264"/>
        <a:stretch>
          <a:fillRect/>
        </a:stretch>
      </xdr:blipFill>
      <xdr:spPr bwMode="auto">
        <a:xfrm>
          <a:off x="6934200" y="272318"/>
          <a:ext cx="3522133" cy="15294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146317</xdr:colOff>
      <xdr:row>7</xdr:row>
      <xdr:rowOff>101601</xdr:rowOff>
    </xdr:from>
    <xdr:to>
      <xdr:col>9</xdr:col>
      <xdr:colOff>264304</xdr:colOff>
      <xdr:row>13</xdr:row>
      <xdr:rowOff>127000</xdr:rowOff>
    </xdr:to>
    <xdr:pic>
      <xdr:nvPicPr>
        <xdr:cNvPr id="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47" t="5154" r="1575" b="6056"/>
        <a:stretch>
          <a:fillRect/>
        </a:stretch>
      </xdr:blipFill>
      <xdr:spPr bwMode="auto">
        <a:xfrm>
          <a:off x="6928117" y="1820334"/>
          <a:ext cx="3572387" cy="1159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169334</xdr:colOff>
          <xdr:row>13</xdr:row>
          <xdr:rowOff>103945</xdr:rowOff>
        </xdr:from>
        <xdr:to>
          <xdr:col>9</xdr:col>
          <xdr:colOff>245534</xdr:colOff>
          <xdr:row>25</xdr:row>
          <xdr:rowOff>83820</xdr:rowOff>
        </xdr:to>
        <xdr:sp macro="" textlink="">
          <xdr:nvSpPr>
            <xdr:cNvPr id="2050" name="Objet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8</xdr:col>
      <xdr:colOff>347135</xdr:colOff>
      <xdr:row>46</xdr:row>
      <xdr:rowOff>101601</xdr:rowOff>
    </xdr:from>
    <xdr:to>
      <xdr:col>9</xdr:col>
      <xdr:colOff>143255</xdr:colOff>
      <xdr:row>63</xdr:row>
      <xdr:rowOff>121708</xdr:rowOff>
    </xdr:to>
    <xdr:pic>
      <xdr:nvPicPr>
        <xdr:cNvPr id="1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8935" y="9186334"/>
          <a:ext cx="3250520" cy="3237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126999</xdr:colOff>
      <xdr:row>68</xdr:row>
      <xdr:rowOff>160867</xdr:rowOff>
    </xdr:from>
    <xdr:to>
      <xdr:col>9</xdr:col>
      <xdr:colOff>265000</xdr:colOff>
      <xdr:row>86</xdr:row>
      <xdr:rowOff>151871</xdr:rowOff>
    </xdr:to>
    <xdr:pic>
      <xdr:nvPicPr>
        <xdr:cNvPr id="1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4725"/>
        <a:stretch>
          <a:fillRect/>
        </a:stretch>
      </xdr:blipFill>
      <xdr:spPr bwMode="auto">
        <a:xfrm>
          <a:off x="6908799" y="13419667"/>
          <a:ext cx="3592401" cy="33692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152400</xdr:colOff>
      <xdr:row>25</xdr:row>
      <xdr:rowOff>143934</xdr:rowOff>
    </xdr:from>
    <xdr:to>
      <xdr:col>9</xdr:col>
      <xdr:colOff>237157</xdr:colOff>
      <xdr:row>44</xdr:row>
      <xdr:rowOff>42334</xdr:rowOff>
    </xdr:to>
    <xdr:pic>
      <xdr:nvPicPr>
        <xdr:cNvPr id="13" name="Picture 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869" t="29913" r="34248" b="11417"/>
        <a:stretch/>
      </xdr:blipFill>
      <xdr:spPr bwMode="auto">
        <a:xfrm>
          <a:off x="6934200" y="5274734"/>
          <a:ext cx="3539157" cy="3479800"/>
        </a:xfrm>
        <a:prstGeom prst="rect">
          <a:avLst/>
        </a:prstGeom>
        <a:noFill/>
        <a:ln w="25400">
          <a:solidFill>
            <a:schemeClr val="hlink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hvenon@gmail.com" TargetMode="External"/><Relationship Id="rId6" Type="http://schemas.openxmlformats.org/officeDocument/2006/relationships/image" Target="../media/image1.emf"/><Relationship Id="rId5" Type="http://schemas.openxmlformats.org/officeDocument/2006/relationships/package" Target="../embeddings/Microsoft_Excel_Worksheet1.xlsx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N91"/>
  <sheetViews>
    <sheetView view="pageBreakPreview" zoomScale="50" zoomScaleNormal="100" zoomScaleSheetLayoutView="50" workbookViewId="0">
      <selection activeCell="Q38" sqref="Q38"/>
    </sheetView>
  </sheetViews>
  <sheetFormatPr baseColWidth="10" defaultRowHeight="14.4" x14ac:dyDescent="0.3"/>
  <cols>
    <col min="1" max="1" width="2.33203125" style="1" customWidth="1"/>
    <col min="2" max="2" width="2.88671875" style="1" customWidth="1"/>
    <col min="3" max="3" width="21.77734375" style="1" bestFit="1" customWidth="1"/>
    <col min="4" max="4" width="24" style="3" bestFit="1" customWidth="1"/>
    <col min="5" max="5" width="3.5546875" style="4" customWidth="1"/>
    <col min="6" max="6" width="21.88671875" style="1" customWidth="1"/>
    <col min="7" max="7" width="18.77734375" style="3" customWidth="1"/>
    <col min="8" max="8" width="3.77734375" style="1" customWidth="1"/>
    <col min="9" max="9" width="50.33203125" style="1" customWidth="1"/>
    <col min="10" max="10" width="7.33203125" style="1" customWidth="1"/>
    <col min="11" max="11" width="6.44140625" style="1" customWidth="1"/>
    <col min="12" max="12" width="7.77734375" style="1" customWidth="1"/>
    <col min="13" max="16384" width="11.5546875" style="1"/>
  </cols>
  <sheetData>
    <row r="2" spans="2:13" ht="15.6" x14ac:dyDescent="0.3">
      <c r="B2" s="5" t="s">
        <v>4</v>
      </c>
    </row>
    <row r="3" spans="2:13" x14ac:dyDescent="0.3">
      <c r="B3" s="57" t="s">
        <v>155</v>
      </c>
      <c r="C3" s="58"/>
    </row>
    <row r="4" spans="2:13" ht="15" thickBot="1" x14ac:dyDescent="0.35">
      <c r="B4" s="2" t="s">
        <v>156</v>
      </c>
      <c r="D4" s="92">
        <f>D85</f>
        <v>3.6666666666666665</v>
      </c>
    </row>
    <row r="5" spans="2:13" ht="25.2" customHeight="1" x14ac:dyDescent="0.3">
      <c r="B5" s="2"/>
      <c r="C5" s="84" t="str">
        <f>D27</f>
        <v>Bureaux</v>
      </c>
      <c r="D5" s="85"/>
    </row>
    <row r="6" spans="2:13" ht="34.799999999999997" customHeight="1" thickBot="1" x14ac:dyDescent="0.35">
      <c r="C6" s="86">
        <f>IF(D45="vide",D48,D45)</f>
        <v>0</v>
      </c>
      <c r="D6" s="87">
        <f>G19</f>
        <v>1136500</v>
      </c>
    </row>
    <row r="7" spans="2:13" ht="15" thickBot="1" x14ac:dyDescent="0.35">
      <c r="D7" s="1"/>
    </row>
    <row r="8" spans="2:13" x14ac:dyDescent="0.3">
      <c r="C8" s="64" t="s">
        <v>86</v>
      </c>
      <c r="D8" s="59" t="s">
        <v>85</v>
      </c>
    </row>
    <row r="9" spans="2:13" x14ac:dyDescent="0.3">
      <c r="C9" s="32" t="s">
        <v>87</v>
      </c>
      <c r="D9" s="54" t="s">
        <v>84</v>
      </c>
      <c r="M9" s="7" t="s">
        <v>89</v>
      </c>
    </row>
    <row r="10" spans="2:13" ht="15" thickBot="1" x14ac:dyDescent="0.35">
      <c r="C10" s="33" t="s">
        <v>88</v>
      </c>
      <c r="D10" s="60" t="s">
        <v>91</v>
      </c>
      <c r="G10" s="1"/>
      <c r="M10" s="7" t="s">
        <v>85</v>
      </c>
    </row>
    <row r="11" spans="2:13" x14ac:dyDescent="0.3">
      <c r="G11" s="1"/>
      <c r="L11" s="24" t="s">
        <v>58</v>
      </c>
      <c r="M11" s="7" t="s">
        <v>84</v>
      </c>
    </row>
    <row r="12" spans="2:13" x14ac:dyDescent="0.3">
      <c r="B12" s="2" t="s">
        <v>143</v>
      </c>
      <c r="G12" s="1"/>
      <c r="K12" s="23" t="s">
        <v>25</v>
      </c>
      <c r="L12" s="24" t="s">
        <v>67</v>
      </c>
      <c r="M12" s="7" t="s">
        <v>90</v>
      </c>
    </row>
    <row r="13" spans="2:13" ht="15" thickBot="1" x14ac:dyDescent="0.35">
      <c r="K13" s="23" t="s">
        <v>26</v>
      </c>
      <c r="L13" s="24" t="s">
        <v>59</v>
      </c>
      <c r="M13" s="7" t="s">
        <v>91</v>
      </c>
    </row>
    <row r="14" spans="2:13" x14ac:dyDescent="0.3">
      <c r="C14" s="11" t="s">
        <v>0</v>
      </c>
      <c r="D14" s="59"/>
      <c r="F14" s="11" t="s">
        <v>95</v>
      </c>
      <c r="G14" s="61">
        <v>950000</v>
      </c>
      <c r="L14" s="24" t="s">
        <v>68</v>
      </c>
      <c r="M14" s="7" t="s">
        <v>92</v>
      </c>
    </row>
    <row r="15" spans="2:13" x14ac:dyDescent="0.3">
      <c r="C15" s="13" t="s">
        <v>1</v>
      </c>
      <c r="D15" s="54"/>
      <c r="F15" s="13" t="s">
        <v>96</v>
      </c>
      <c r="G15" s="62">
        <f>G14*0.07</f>
        <v>66500</v>
      </c>
      <c r="K15" s="7" t="s">
        <v>43</v>
      </c>
      <c r="M15" s="7"/>
    </row>
    <row r="16" spans="2:13" x14ac:dyDescent="0.3">
      <c r="C16" s="13" t="s">
        <v>2</v>
      </c>
      <c r="D16" s="54"/>
      <c r="F16" s="13" t="s">
        <v>97</v>
      </c>
      <c r="G16" s="62">
        <v>0</v>
      </c>
      <c r="K16" s="7" t="s">
        <v>44</v>
      </c>
      <c r="M16" s="7"/>
    </row>
    <row r="17" spans="2:14" x14ac:dyDescent="0.3">
      <c r="C17" s="13" t="s">
        <v>3</v>
      </c>
      <c r="D17" s="54"/>
      <c r="F17" s="13" t="s">
        <v>98</v>
      </c>
      <c r="G17" s="62">
        <v>120000</v>
      </c>
      <c r="K17" s="7" t="s">
        <v>46</v>
      </c>
      <c r="M17" s="7"/>
    </row>
    <row r="18" spans="2:14" ht="15" thickBot="1" x14ac:dyDescent="0.35">
      <c r="C18" s="13" t="s">
        <v>154</v>
      </c>
      <c r="D18" s="54"/>
      <c r="F18" s="13" t="s">
        <v>99</v>
      </c>
      <c r="G18" s="63">
        <v>0</v>
      </c>
      <c r="K18" s="7" t="s">
        <v>49</v>
      </c>
      <c r="M18" s="24" t="s">
        <v>80</v>
      </c>
    </row>
    <row r="19" spans="2:14" ht="15.6" thickTop="1" thickBot="1" x14ac:dyDescent="0.35">
      <c r="C19" s="15" t="s">
        <v>24</v>
      </c>
      <c r="D19" s="60" t="s">
        <v>25</v>
      </c>
      <c r="F19" s="21" t="s">
        <v>34</v>
      </c>
      <c r="G19" s="18">
        <f>SUM(G14:G17)</f>
        <v>1136500</v>
      </c>
      <c r="K19" s="24" t="s">
        <v>47</v>
      </c>
      <c r="M19" s="24" t="s">
        <v>81</v>
      </c>
    </row>
    <row r="20" spans="2:14" ht="15" thickBot="1" x14ac:dyDescent="0.35">
      <c r="G20" s="1"/>
      <c r="K20" s="24" t="s">
        <v>45</v>
      </c>
      <c r="M20" s="24" t="s">
        <v>82</v>
      </c>
    </row>
    <row r="21" spans="2:14" x14ac:dyDescent="0.3">
      <c r="C21" s="11" t="s">
        <v>42</v>
      </c>
      <c r="D21" s="59" t="s">
        <v>43</v>
      </c>
      <c r="F21" s="11" t="s">
        <v>93</v>
      </c>
      <c r="G21" s="61">
        <v>1200000</v>
      </c>
      <c r="K21" s="24" t="s">
        <v>48</v>
      </c>
    </row>
    <row r="22" spans="2:14" x14ac:dyDescent="0.3">
      <c r="C22" s="13" t="s">
        <v>79</v>
      </c>
      <c r="D22" s="54" t="s">
        <v>81</v>
      </c>
      <c r="F22" s="13"/>
      <c r="G22" s="22"/>
      <c r="K22" s="25" t="s">
        <v>6</v>
      </c>
      <c r="L22" s="23" t="s">
        <v>21</v>
      </c>
    </row>
    <row r="23" spans="2:14" ht="15" thickBot="1" x14ac:dyDescent="0.35">
      <c r="C23" s="15" t="s">
        <v>50</v>
      </c>
      <c r="D23" s="60" t="s">
        <v>47</v>
      </c>
      <c r="F23" s="21" t="s">
        <v>94</v>
      </c>
      <c r="G23" s="18">
        <f>G21-G19</f>
        <v>63500</v>
      </c>
      <c r="K23" s="25" t="s">
        <v>20</v>
      </c>
      <c r="L23" s="23" t="s">
        <v>22</v>
      </c>
    </row>
    <row r="24" spans="2:14" x14ac:dyDescent="0.3">
      <c r="C24" s="19"/>
      <c r="D24" s="20"/>
      <c r="K24" s="25" t="s">
        <v>14</v>
      </c>
      <c r="L24" s="23" t="s">
        <v>23</v>
      </c>
    </row>
    <row r="25" spans="2:14" x14ac:dyDescent="0.3">
      <c r="B25" s="2" t="s">
        <v>144</v>
      </c>
      <c r="K25" s="25" t="s">
        <v>8</v>
      </c>
    </row>
    <row r="26" spans="2:14" ht="15" thickBot="1" x14ac:dyDescent="0.35">
      <c r="K26" s="25" t="s">
        <v>7</v>
      </c>
    </row>
    <row r="27" spans="2:14" x14ac:dyDescent="0.3">
      <c r="C27" s="11" t="s">
        <v>5</v>
      </c>
      <c r="D27" s="59" t="s">
        <v>7</v>
      </c>
      <c r="F27" s="11" t="s">
        <v>27</v>
      </c>
      <c r="G27" s="59"/>
      <c r="K27" s="25" t="s">
        <v>9</v>
      </c>
    </row>
    <row r="28" spans="2:14" x14ac:dyDescent="0.3">
      <c r="C28" s="13" t="s">
        <v>16</v>
      </c>
      <c r="D28" s="54">
        <v>2003</v>
      </c>
      <c r="F28" s="13" t="s">
        <v>28</v>
      </c>
      <c r="G28" s="54"/>
      <c r="K28" s="25" t="s">
        <v>10</v>
      </c>
      <c r="N28" s="1" t="s">
        <v>69</v>
      </c>
    </row>
    <row r="29" spans="2:14" x14ac:dyDescent="0.3">
      <c r="C29" s="13" t="s">
        <v>17</v>
      </c>
      <c r="D29" s="54" t="s">
        <v>21</v>
      </c>
      <c r="F29" s="13" t="s">
        <v>29</v>
      </c>
      <c r="G29" s="54" t="s">
        <v>69</v>
      </c>
      <c r="K29" s="25" t="s">
        <v>11</v>
      </c>
      <c r="N29" s="1" t="s">
        <v>70</v>
      </c>
    </row>
    <row r="30" spans="2:14" x14ac:dyDescent="0.3">
      <c r="C30" s="13" t="s">
        <v>78</v>
      </c>
      <c r="D30" s="54" t="s">
        <v>26</v>
      </c>
      <c r="E30" s="6"/>
      <c r="F30" s="13" t="s">
        <v>30</v>
      </c>
      <c r="G30" s="54" t="s">
        <v>59</v>
      </c>
      <c r="K30" s="25" t="s">
        <v>12</v>
      </c>
      <c r="N30" s="1" t="s">
        <v>71</v>
      </c>
    </row>
    <row r="31" spans="2:14" x14ac:dyDescent="0.3">
      <c r="C31" s="55" t="s">
        <v>102</v>
      </c>
      <c r="D31" s="56"/>
      <c r="E31" s="6"/>
      <c r="F31" s="13" t="s">
        <v>31</v>
      </c>
      <c r="G31" s="54"/>
      <c r="K31" s="25" t="s">
        <v>13</v>
      </c>
      <c r="N31" s="1" t="s">
        <v>72</v>
      </c>
    </row>
    <row r="32" spans="2:14" x14ac:dyDescent="0.3">
      <c r="C32" s="93"/>
      <c r="D32" s="94"/>
      <c r="F32" s="13" t="s">
        <v>32</v>
      </c>
      <c r="G32" s="54"/>
      <c r="K32" s="25" t="s">
        <v>15</v>
      </c>
    </row>
    <row r="33" spans="2:11" x14ac:dyDescent="0.3">
      <c r="C33" s="93"/>
      <c r="D33" s="94"/>
      <c r="F33" s="13"/>
      <c r="G33" s="54"/>
      <c r="K33" s="25"/>
    </row>
    <row r="34" spans="2:11" ht="15" thickBot="1" x14ac:dyDescent="0.35">
      <c r="C34" s="95"/>
      <c r="D34" s="96"/>
      <c r="F34" s="15" t="s">
        <v>33</v>
      </c>
      <c r="G34" s="60"/>
    </row>
    <row r="35" spans="2:11" ht="15" thickBot="1" x14ac:dyDescent="0.35">
      <c r="D35" s="1"/>
      <c r="G35" s="1"/>
    </row>
    <row r="36" spans="2:11" x14ac:dyDescent="0.3">
      <c r="C36" s="11" t="s">
        <v>18</v>
      </c>
      <c r="D36" s="68">
        <v>1000</v>
      </c>
      <c r="E36" s="26"/>
      <c r="F36" s="27" t="s">
        <v>73</v>
      </c>
      <c r="G36" s="65">
        <v>0</v>
      </c>
    </row>
    <row r="37" spans="2:11" x14ac:dyDescent="0.3">
      <c r="C37" s="13"/>
      <c r="D37" s="20" t="s">
        <v>100</v>
      </c>
      <c r="E37" s="28"/>
      <c r="F37" s="19" t="s">
        <v>74</v>
      </c>
      <c r="G37" s="66">
        <v>0</v>
      </c>
    </row>
    <row r="38" spans="2:11" x14ac:dyDescent="0.3">
      <c r="C38" s="13"/>
      <c r="D38" s="31" t="s">
        <v>101</v>
      </c>
      <c r="E38" s="28"/>
      <c r="F38" s="19" t="s">
        <v>75</v>
      </c>
      <c r="G38" s="66">
        <v>0</v>
      </c>
      <c r="K38" s="8" t="s">
        <v>39</v>
      </c>
    </row>
    <row r="39" spans="2:11" x14ac:dyDescent="0.3">
      <c r="C39" s="13" t="s">
        <v>19</v>
      </c>
      <c r="D39" s="69">
        <v>0</v>
      </c>
      <c r="E39" s="28"/>
      <c r="F39" s="19" t="s">
        <v>77</v>
      </c>
      <c r="G39" s="66">
        <v>0</v>
      </c>
      <c r="K39" s="8" t="s">
        <v>40</v>
      </c>
    </row>
    <row r="40" spans="2:11" ht="15" thickBot="1" x14ac:dyDescent="0.35">
      <c r="C40" s="15" t="s">
        <v>76</v>
      </c>
      <c r="D40" s="70">
        <v>1</v>
      </c>
      <c r="E40" s="29"/>
      <c r="F40" s="30" t="s">
        <v>83</v>
      </c>
      <c r="G40" s="67">
        <v>0</v>
      </c>
      <c r="K40" s="8" t="s">
        <v>41</v>
      </c>
    </row>
    <row r="41" spans="2:11" x14ac:dyDescent="0.3">
      <c r="K41" s="7" t="s">
        <v>51</v>
      </c>
    </row>
    <row r="42" spans="2:11" x14ac:dyDescent="0.3">
      <c r="B42" s="2" t="s">
        <v>145</v>
      </c>
      <c r="K42" s="7" t="s">
        <v>52</v>
      </c>
    </row>
    <row r="43" spans="2:11" ht="15" thickBot="1" x14ac:dyDescent="0.35">
      <c r="K43" s="7" t="s">
        <v>53</v>
      </c>
    </row>
    <row r="44" spans="2:11" x14ac:dyDescent="0.3">
      <c r="C44" s="11" t="s">
        <v>55</v>
      </c>
      <c r="D44" s="59"/>
      <c r="F44" s="11" t="s">
        <v>56</v>
      </c>
      <c r="G44" s="59" t="s">
        <v>59</v>
      </c>
      <c r="K44" s="7" t="s">
        <v>54</v>
      </c>
    </row>
    <row r="45" spans="2:11" x14ac:dyDescent="0.3">
      <c r="C45" s="13" t="s">
        <v>157</v>
      </c>
      <c r="D45" s="54"/>
      <c r="F45" s="13" t="s">
        <v>57</v>
      </c>
      <c r="G45" s="54" t="s">
        <v>63</v>
      </c>
      <c r="K45" s="7" t="s">
        <v>15</v>
      </c>
    </row>
    <row r="46" spans="2:11" x14ac:dyDescent="0.3">
      <c r="C46" s="13" t="s">
        <v>36</v>
      </c>
      <c r="D46" s="54"/>
      <c r="F46" s="13" t="s">
        <v>66</v>
      </c>
      <c r="G46" s="54" t="s">
        <v>67</v>
      </c>
      <c r="K46" s="10" t="s">
        <v>58</v>
      </c>
    </row>
    <row r="47" spans="2:11" x14ac:dyDescent="0.3">
      <c r="C47" s="13" t="s">
        <v>37</v>
      </c>
      <c r="D47" s="54" t="s">
        <v>158</v>
      </c>
      <c r="F47" s="55" t="s">
        <v>102</v>
      </c>
      <c r="G47" s="83"/>
      <c r="K47" s="10" t="s">
        <v>59</v>
      </c>
    </row>
    <row r="48" spans="2:11" x14ac:dyDescent="0.3">
      <c r="C48" s="13" t="s">
        <v>38</v>
      </c>
      <c r="D48" s="54" t="s">
        <v>40</v>
      </c>
      <c r="F48" s="53"/>
      <c r="G48" s="56"/>
      <c r="K48" s="10" t="s">
        <v>60</v>
      </c>
    </row>
    <row r="49" spans="2:11" x14ac:dyDescent="0.3">
      <c r="C49" s="13" t="s">
        <v>35</v>
      </c>
      <c r="D49" s="54" t="s">
        <v>53</v>
      </c>
      <c r="F49" s="79"/>
      <c r="G49" s="80"/>
      <c r="K49" s="9" t="s">
        <v>64</v>
      </c>
    </row>
    <row r="50" spans="2:11" ht="15" thickBot="1" x14ac:dyDescent="0.35">
      <c r="C50" s="15" t="s">
        <v>65</v>
      </c>
      <c r="D50" s="60" t="s">
        <v>59</v>
      </c>
      <c r="F50" s="81"/>
      <c r="G50" s="82"/>
      <c r="K50" s="9" t="s">
        <v>61</v>
      </c>
    </row>
    <row r="51" spans="2:11" x14ac:dyDescent="0.3">
      <c r="K51" s="9" t="s">
        <v>62</v>
      </c>
    </row>
    <row r="52" spans="2:11" x14ac:dyDescent="0.3">
      <c r="B52" s="2" t="s">
        <v>146</v>
      </c>
      <c r="K52" s="9" t="s">
        <v>63</v>
      </c>
    </row>
    <row r="53" spans="2:11" ht="15" thickBot="1" x14ac:dyDescent="0.35"/>
    <row r="54" spans="2:11" x14ac:dyDescent="0.3">
      <c r="C54" s="11" t="s">
        <v>104</v>
      </c>
      <c r="D54" s="34">
        <f>G19/D36</f>
        <v>1136.5</v>
      </c>
      <c r="F54" s="11" t="s">
        <v>106</v>
      </c>
      <c r="G54" s="61">
        <v>102000</v>
      </c>
    </row>
    <row r="55" spans="2:11" x14ac:dyDescent="0.3">
      <c r="C55" s="13" t="s">
        <v>105</v>
      </c>
      <c r="D55" s="71">
        <v>1200</v>
      </c>
      <c r="F55" s="13" t="s">
        <v>113</v>
      </c>
      <c r="G55" s="35">
        <f>G54/D36</f>
        <v>102</v>
      </c>
    </row>
    <row r="56" spans="2:11" ht="15" thickBot="1" x14ac:dyDescent="0.35">
      <c r="C56" s="15"/>
      <c r="D56" s="16"/>
      <c r="F56" s="15" t="s">
        <v>114</v>
      </c>
      <c r="G56" s="72">
        <v>110</v>
      </c>
    </row>
    <row r="57" spans="2:11" ht="15" thickBot="1" x14ac:dyDescent="0.35"/>
    <row r="58" spans="2:11" x14ac:dyDescent="0.3">
      <c r="C58" s="11" t="s">
        <v>110</v>
      </c>
      <c r="D58" s="36">
        <f>G54/G19</f>
        <v>8.9749230092388915E-2</v>
      </c>
      <c r="F58" s="11" t="s">
        <v>109</v>
      </c>
      <c r="G58" s="73">
        <v>8.5000000000000006E-2</v>
      </c>
    </row>
    <row r="59" spans="2:11" ht="15" thickBot="1" x14ac:dyDescent="0.35">
      <c r="C59" s="15" t="s">
        <v>111</v>
      </c>
      <c r="D59" s="44">
        <f>IRR(D71:D81)</f>
        <v>0.11283102559319502</v>
      </c>
      <c r="F59" s="15" t="s">
        <v>112</v>
      </c>
      <c r="G59" s="74">
        <v>0</v>
      </c>
    </row>
    <row r="60" spans="2:11" ht="15" thickBot="1" x14ac:dyDescent="0.35"/>
    <row r="61" spans="2:11" x14ac:dyDescent="0.3">
      <c r="C61" s="11" t="s">
        <v>107</v>
      </c>
      <c r="D61" s="37">
        <f>D55*D36</f>
        <v>1200000</v>
      </c>
      <c r="E61" s="26"/>
      <c r="F61" s="27" t="s">
        <v>108</v>
      </c>
      <c r="G61" s="17">
        <f>(G56*D36)/G58</f>
        <v>1294117.6470588234</v>
      </c>
    </row>
    <row r="62" spans="2:11" x14ac:dyDescent="0.3">
      <c r="C62" s="13" t="s">
        <v>103</v>
      </c>
      <c r="D62" s="39">
        <f>D61-G19</f>
        <v>63500</v>
      </c>
      <c r="E62" s="28"/>
      <c r="F62" s="19" t="s">
        <v>103</v>
      </c>
      <c r="G62" s="35">
        <f>G61-G19</f>
        <v>157617.64705882338</v>
      </c>
    </row>
    <row r="63" spans="2:11" ht="15" thickBot="1" x14ac:dyDescent="0.35">
      <c r="C63" s="15" t="s">
        <v>121</v>
      </c>
      <c r="D63" s="40">
        <f>G19/(AVERAGE(D61,G61))</f>
        <v>0.91134433962264161</v>
      </c>
      <c r="E63" s="29"/>
      <c r="F63" s="30" t="s">
        <v>122</v>
      </c>
      <c r="G63" s="41">
        <f>(G19-D66)/(AVERAGE(D61,G61))</f>
        <v>0.83115566037735866</v>
      </c>
    </row>
    <row r="64" spans="2:11" ht="15" thickBot="1" x14ac:dyDescent="0.35"/>
    <row r="65" spans="1:7" x14ac:dyDescent="0.3">
      <c r="C65" s="11" t="s">
        <v>115</v>
      </c>
      <c r="D65" s="42"/>
      <c r="E65" s="26"/>
      <c r="F65" s="27"/>
      <c r="G65" s="12"/>
    </row>
    <row r="66" spans="1:7" x14ac:dyDescent="0.3">
      <c r="C66" s="13" t="s">
        <v>116</v>
      </c>
      <c r="D66" s="75">
        <v>100000</v>
      </c>
      <c r="E66" s="28"/>
      <c r="F66" s="19" t="s">
        <v>120</v>
      </c>
      <c r="G66" s="35">
        <f>12*PMT(D68/12,D67*12,(G19-D66),(-D69),0)</f>
        <v>-80607.56473444053</v>
      </c>
    </row>
    <row r="67" spans="1:7" x14ac:dyDescent="0.3">
      <c r="C67" s="13" t="s">
        <v>117</v>
      </c>
      <c r="D67" s="76">
        <v>15</v>
      </c>
      <c r="E67" s="28"/>
      <c r="F67" s="19" t="s">
        <v>123</v>
      </c>
      <c r="G67" s="43">
        <f>-G54/G66</f>
        <v>1.2653899213558464</v>
      </c>
    </row>
    <row r="68" spans="1:7" x14ac:dyDescent="0.3">
      <c r="C68" s="13" t="s">
        <v>118</v>
      </c>
      <c r="D68" s="77">
        <v>0.03</v>
      </c>
      <c r="E68" s="28"/>
      <c r="F68" s="19"/>
      <c r="G68" s="14"/>
    </row>
    <row r="69" spans="1:7" ht="15" thickBot="1" x14ac:dyDescent="0.35">
      <c r="C69" s="15" t="s">
        <v>119</v>
      </c>
      <c r="D69" s="78">
        <v>100000</v>
      </c>
      <c r="E69" s="29"/>
      <c r="F69" s="30"/>
      <c r="G69" s="16"/>
    </row>
    <row r="70" spans="1:7" ht="15" thickBot="1" x14ac:dyDescent="0.35"/>
    <row r="71" spans="1:7" x14ac:dyDescent="0.3">
      <c r="C71" s="11" t="s">
        <v>124</v>
      </c>
      <c r="D71" s="37">
        <f>-G19+D66</f>
        <v>-1036500</v>
      </c>
      <c r="E71" s="26"/>
      <c r="F71" s="47" t="s">
        <v>136</v>
      </c>
      <c r="G71" s="12" t="s">
        <v>135</v>
      </c>
    </row>
    <row r="72" spans="1:7" x14ac:dyDescent="0.3">
      <c r="A72" s="46">
        <v>1</v>
      </c>
      <c r="C72" s="13" t="s">
        <v>125</v>
      </c>
      <c r="D72" s="38">
        <f>G54</f>
        <v>102000</v>
      </c>
      <c r="E72" s="28"/>
      <c r="F72" s="48">
        <f>$G$66</f>
        <v>-80607.56473444053</v>
      </c>
      <c r="G72" s="49">
        <f>FV($D$68,A72,$G$66,$G$19-$D$66,0)</f>
        <v>-986987.43526555935</v>
      </c>
    </row>
    <row r="73" spans="1:7" x14ac:dyDescent="0.3">
      <c r="A73" s="46">
        <v>2</v>
      </c>
      <c r="C73" s="13" t="s">
        <v>126</v>
      </c>
      <c r="D73" s="38">
        <f>D72*1.01</f>
        <v>103020</v>
      </c>
      <c r="E73" s="28"/>
      <c r="F73" s="48">
        <f t="shared" ref="F73:F81" si="0">$G$66</f>
        <v>-80607.56473444053</v>
      </c>
      <c r="G73" s="49">
        <f>FV($D$68,A73,$G$66,$G$19-$D$66,0)</f>
        <v>-935989.49358908576</v>
      </c>
    </row>
    <row r="74" spans="1:7" x14ac:dyDescent="0.3">
      <c r="A74" s="46">
        <v>3</v>
      </c>
      <c r="C74" s="13" t="s">
        <v>127</v>
      </c>
      <c r="D74" s="38">
        <f t="shared" ref="D74:D79" si="1">D73*1.01</f>
        <v>104050.2</v>
      </c>
      <c r="E74" s="28"/>
      <c r="F74" s="48">
        <f t="shared" si="0"/>
        <v>-80607.56473444053</v>
      </c>
      <c r="G74" s="49">
        <f>FV($D$68,A74,$G$66,$G$19-$D$66,0)</f>
        <v>-883461.61366231774</v>
      </c>
    </row>
    <row r="75" spans="1:7" x14ac:dyDescent="0.3">
      <c r="A75" s="46">
        <v>4</v>
      </c>
      <c r="C75" s="13" t="s">
        <v>128</v>
      </c>
      <c r="D75" s="38">
        <f t="shared" si="1"/>
        <v>105090.702</v>
      </c>
      <c r="E75" s="28"/>
      <c r="F75" s="48">
        <f t="shared" si="0"/>
        <v>-80607.56473444053</v>
      </c>
      <c r="G75" s="49">
        <f>FV($D$68,A75,$G$66,$G$19-$D$66,0)</f>
        <v>-829357.89733774681</v>
      </c>
    </row>
    <row r="76" spans="1:7" x14ac:dyDescent="0.3">
      <c r="A76" s="46">
        <v>5</v>
      </c>
      <c r="C76" s="13" t="s">
        <v>129</v>
      </c>
      <c r="D76" s="38">
        <f t="shared" si="1"/>
        <v>106141.60902</v>
      </c>
      <c r="E76" s="28"/>
      <c r="F76" s="48">
        <f t="shared" si="0"/>
        <v>-80607.56473444053</v>
      </c>
      <c r="G76" s="49">
        <f>FV($D$68,A76,$G$66,$G$19-$D$66,0)</f>
        <v>-773631.06952343881</v>
      </c>
    </row>
    <row r="77" spans="1:7" x14ac:dyDescent="0.3">
      <c r="A77" s="46">
        <v>6</v>
      </c>
      <c r="C77" s="13" t="s">
        <v>130</v>
      </c>
      <c r="D77" s="38">
        <f t="shared" si="1"/>
        <v>107203.0251102</v>
      </c>
      <c r="E77" s="28"/>
      <c r="F77" s="48">
        <f t="shared" si="0"/>
        <v>-80607.56473444053</v>
      </c>
      <c r="G77" s="49">
        <f>FV($D$68,A77,$G$66,$G$19-$D$66,0)</f>
        <v>-716232.43687470141</v>
      </c>
    </row>
    <row r="78" spans="1:7" x14ac:dyDescent="0.3">
      <c r="A78" s="46">
        <v>7</v>
      </c>
      <c r="C78" s="13" t="s">
        <v>131</v>
      </c>
      <c r="D78" s="38">
        <f t="shared" si="1"/>
        <v>108275.055361302</v>
      </c>
      <c r="E78" s="28"/>
      <c r="F78" s="48">
        <f t="shared" si="0"/>
        <v>-80607.56473444053</v>
      </c>
      <c r="G78" s="49">
        <f>FV($D$68,A78,$G$66,$G$19-$D$66,0)</f>
        <v>-657111.84524650173</v>
      </c>
    </row>
    <row r="79" spans="1:7" x14ac:dyDescent="0.3">
      <c r="A79" s="46">
        <v>8</v>
      </c>
      <c r="C79" s="13" t="s">
        <v>132</v>
      </c>
      <c r="D79" s="38">
        <f t="shared" si="1"/>
        <v>109357.80591491502</v>
      </c>
      <c r="E79" s="28"/>
      <c r="F79" s="48">
        <f t="shared" si="0"/>
        <v>-80607.56473444053</v>
      </c>
      <c r="G79" s="49">
        <f>FV($D$68,A79,$G$66,$G$19-$D$66,0)</f>
        <v>-596217.63586945657</v>
      </c>
    </row>
    <row r="80" spans="1:7" x14ac:dyDescent="0.3">
      <c r="A80" s="46">
        <v>9</v>
      </c>
      <c r="C80" s="13" t="s">
        <v>133</v>
      </c>
      <c r="D80" s="38">
        <f>D79*1.01</f>
        <v>110451.38397406417</v>
      </c>
      <c r="E80" s="28"/>
      <c r="F80" s="48">
        <f t="shared" si="0"/>
        <v>-80607.56473444053</v>
      </c>
      <c r="G80" s="49">
        <f>FV($D$68,A80,$G$66,$G$19-$D$66,0)</f>
        <v>-533496.60021109972</v>
      </c>
    </row>
    <row r="81" spans="1:7" ht="15" thickBot="1" x14ac:dyDescent="0.35">
      <c r="A81" s="46">
        <v>10</v>
      </c>
      <c r="C81" s="15" t="s">
        <v>134</v>
      </c>
      <c r="D81" s="50">
        <f>D80*1.01+G21*1.01^10-D69</f>
        <v>1337102.4483072506</v>
      </c>
      <c r="E81" s="29"/>
      <c r="F81" s="51">
        <f t="shared" si="0"/>
        <v>-80607.56473444053</v>
      </c>
      <c r="G81" s="52">
        <f>FV($D$68,A81,$G$66,$G$19-$D$66,0)</f>
        <v>-468893.933482992</v>
      </c>
    </row>
    <row r="82" spans="1:7" x14ac:dyDescent="0.3">
      <c r="G82" s="45"/>
    </row>
    <row r="83" spans="1:7" x14ac:dyDescent="0.3">
      <c r="B83" s="2" t="s">
        <v>147</v>
      </c>
      <c r="G83" s="45"/>
    </row>
    <row r="84" spans="1:7" x14ac:dyDescent="0.3">
      <c r="G84" s="45"/>
    </row>
    <row r="85" spans="1:7" x14ac:dyDescent="0.3">
      <c r="C85" s="2" t="s">
        <v>142</v>
      </c>
      <c r="D85" s="101">
        <f>AVERAGE(D86:D91)</f>
        <v>3.6666666666666665</v>
      </c>
      <c r="F85" s="88" t="s">
        <v>137</v>
      </c>
      <c r="G85" s="45"/>
    </row>
    <row r="86" spans="1:7" x14ac:dyDescent="0.3">
      <c r="C86" s="1" t="s">
        <v>148</v>
      </c>
      <c r="D86" s="102">
        <v>4</v>
      </c>
      <c r="F86" s="88" t="s">
        <v>140</v>
      </c>
      <c r="G86" s="45"/>
    </row>
    <row r="87" spans="1:7" x14ac:dyDescent="0.3">
      <c r="C87" s="1" t="s">
        <v>149</v>
      </c>
      <c r="D87" s="102">
        <v>3</v>
      </c>
      <c r="F87" s="88" t="s">
        <v>141</v>
      </c>
      <c r="G87" s="45"/>
    </row>
    <row r="88" spans="1:7" x14ac:dyDescent="0.3">
      <c r="C88" s="1" t="s">
        <v>150</v>
      </c>
      <c r="D88" s="102">
        <v>3</v>
      </c>
      <c r="F88" s="88" t="s">
        <v>169</v>
      </c>
    </row>
    <row r="89" spans="1:7" x14ac:dyDescent="0.3">
      <c r="C89" s="1" t="s">
        <v>151</v>
      </c>
      <c r="D89" s="102">
        <v>5</v>
      </c>
      <c r="F89" s="89" t="s">
        <v>170</v>
      </c>
    </row>
    <row r="90" spans="1:7" x14ac:dyDescent="0.3">
      <c r="C90" s="1" t="s">
        <v>152</v>
      </c>
      <c r="D90" s="102">
        <v>4</v>
      </c>
      <c r="F90" s="89" t="s">
        <v>139</v>
      </c>
    </row>
    <row r="91" spans="1:7" x14ac:dyDescent="0.3">
      <c r="C91" s="1" t="s">
        <v>153</v>
      </c>
      <c r="D91" s="102">
        <v>3</v>
      </c>
      <c r="F91" s="89" t="s">
        <v>138</v>
      </c>
    </row>
  </sheetData>
  <mergeCells count="1">
    <mergeCell ref="C32:D34"/>
  </mergeCells>
  <dataValidations count="13">
    <dataValidation type="list" allowBlank="1" showInputMessage="1" showErrorMessage="1" sqref="D48:E48">
      <formula1>$K$38:$K$40</formula1>
    </dataValidation>
    <dataValidation type="list" allowBlank="1" showInputMessage="1" showErrorMessage="1" sqref="D19:E20 D30">
      <formula1>$K$12:$K$13</formula1>
    </dataValidation>
    <dataValidation type="list" allowBlank="1" showInputMessage="1" showErrorMessage="1" sqref="D21:E21">
      <formula1>$K$15:$K$18</formula1>
    </dataValidation>
    <dataValidation type="list" allowBlank="1" showInputMessage="1" showErrorMessage="1" sqref="G46 G30 D50:E50">
      <formula1>$L$11:$L$14</formula1>
    </dataValidation>
    <dataValidation type="list" allowBlank="1" showInputMessage="1" showErrorMessage="1" sqref="G29">
      <formula1>$N$28:$N$31</formula1>
    </dataValidation>
    <dataValidation type="list" allowBlank="1" showInputMessage="1" showErrorMessage="1" sqref="D8:D10">
      <formula1>$M$9:$M$17</formula1>
    </dataValidation>
    <dataValidation type="list" allowBlank="1" showInputMessage="1" showErrorMessage="1" sqref="D22">
      <formula1>$M$18:$M$20</formula1>
    </dataValidation>
    <dataValidation type="list" allowBlank="1" showInputMessage="1" showErrorMessage="1" sqref="E22 D23:D24">
      <formula1>$K$19:$K$21</formula1>
    </dataValidation>
    <dataValidation type="list" allowBlank="1" showInputMessage="1" showErrorMessage="1" sqref="D27:E27">
      <formula1>$K$22:$K$32</formula1>
    </dataValidation>
    <dataValidation type="list" allowBlank="1" showInputMessage="1" showErrorMessage="1" sqref="D29:E29">
      <formula1>$L$22:$L$24</formula1>
    </dataValidation>
    <dataValidation type="list" allowBlank="1" showInputMessage="1" showErrorMessage="1" sqref="D49:E49">
      <formula1>$K$41:$K$45</formula1>
    </dataValidation>
    <dataValidation type="list" allowBlank="1" showInputMessage="1" showErrorMessage="1" sqref="G44">
      <formula1>$K$46:$K$48</formula1>
    </dataValidation>
    <dataValidation type="list" allowBlank="1" showInputMessage="1" showErrorMessage="1" sqref="G45">
      <formula1>$K$49:$K$52</formula1>
    </dataValidation>
  </dataValidations>
  <printOptions verticalCentered="1"/>
  <pageMargins left="0.70866141732283472" right="0.70866141732283472" top="0" bottom="0" header="0.31496062992125984" footer="0.31496062992125984"/>
  <pageSetup paperSize="9" scale="5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2:N95"/>
  <sheetViews>
    <sheetView tabSelected="1" view="pageBreakPreview" zoomScale="90" zoomScaleNormal="100" zoomScaleSheetLayoutView="90" workbookViewId="0">
      <selection activeCell="G17" sqref="G17"/>
    </sheetView>
  </sheetViews>
  <sheetFormatPr baseColWidth="10" defaultRowHeight="14.4" x14ac:dyDescent="0.3"/>
  <cols>
    <col min="1" max="1" width="2.33203125" style="1" customWidth="1"/>
    <col min="2" max="2" width="2.88671875" style="1" customWidth="1"/>
    <col min="3" max="3" width="21.77734375" style="1" bestFit="1" customWidth="1"/>
    <col min="4" max="4" width="24" style="3" bestFit="1" customWidth="1"/>
    <col min="5" max="5" width="3.5546875" style="4" customWidth="1"/>
    <col min="6" max="6" width="21.88671875" style="1" customWidth="1"/>
    <col min="7" max="7" width="18.77734375" style="3" customWidth="1"/>
    <col min="8" max="8" width="3.77734375" style="1" customWidth="1"/>
    <col min="9" max="9" width="50.33203125" style="1" customWidth="1"/>
    <col min="10" max="10" width="7.33203125" style="1" customWidth="1"/>
    <col min="11" max="11" width="6.44140625" style="1" customWidth="1"/>
    <col min="12" max="12" width="7.77734375" style="1" customWidth="1"/>
    <col min="13" max="16384" width="11.5546875" style="1"/>
  </cols>
  <sheetData>
    <row r="2" spans="2:13" ht="15.6" x14ac:dyDescent="0.3">
      <c r="B2" s="5" t="s">
        <v>4</v>
      </c>
    </row>
    <row r="3" spans="2:13" x14ac:dyDescent="0.3">
      <c r="B3" s="57" t="s">
        <v>155</v>
      </c>
      <c r="C3" s="58"/>
    </row>
    <row r="4" spans="2:13" ht="15" thickBot="1" x14ac:dyDescent="0.35">
      <c r="B4" s="2" t="s">
        <v>156</v>
      </c>
      <c r="D4" s="91">
        <f>D89</f>
        <v>3.5</v>
      </c>
    </row>
    <row r="5" spans="2:13" ht="25.2" customHeight="1" x14ac:dyDescent="0.3">
      <c r="B5" s="2"/>
      <c r="C5" s="84" t="str">
        <f>D31</f>
        <v>Locaux d'activité</v>
      </c>
      <c r="D5" s="85"/>
    </row>
    <row r="6" spans="2:13" ht="34.799999999999997" customHeight="1" thickBot="1" x14ac:dyDescent="0.35">
      <c r="C6" s="86" t="str">
        <f>IF(D49="vide",D52,D49)</f>
        <v>St Jean de Braye</v>
      </c>
      <c r="D6" s="87">
        <f>G23</f>
        <v>2017500</v>
      </c>
    </row>
    <row r="7" spans="2:13" ht="15" thickBot="1" x14ac:dyDescent="0.35">
      <c r="D7" s="1"/>
    </row>
    <row r="8" spans="2:13" x14ac:dyDescent="0.3">
      <c r="C8" s="64" t="s">
        <v>86</v>
      </c>
      <c r="D8" s="59" t="s">
        <v>174</v>
      </c>
    </row>
    <row r="9" spans="2:13" x14ac:dyDescent="0.3">
      <c r="C9" s="32" t="s">
        <v>87</v>
      </c>
      <c r="D9" s="54" t="s">
        <v>85</v>
      </c>
    </row>
    <row r="10" spans="2:13" ht="15" thickBot="1" x14ac:dyDescent="0.35">
      <c r="C10" s="33" t="s">
        <v>88</v>
      </c>
      <c r="D10" s="60" t="s">
        <v>84</v>
      </c>
      <c r="G10" s="1"/>
    </row>
    <row r="11" spans="2:13" ht="15" thickBot="1" x14ac:dyDescent="0.35">
      <c r="C11" s="103" t="s">
        <v>172</v>
      </c>
      <c r="D11" s="20"/>
      <c r="G11" s="1"/>
      <c r="M11" s="7" t="s">
        <v>89</v>
      </c>
    </row>
    <row r="12" spans="2:13" x14ac:dyDescent="0.3">
      <c r="C12" s="104" t="s">
        <v>173</v>
      </c>
      <c r="D12" s="105"/>
      <c r="G12" s="1"/>
      <c r="M12" s="7" t="s">
        <v>85</v>
      </c>
    </row>
    <row r="13" spans="2:13" x14ac:dyDescent="0.3">
      <c r="C13" s="97"/>
      <c r="D13" s="98"/>
      <c r="G13" s="1"/>
      <c r="M13" s="7" t="s">
        <v>84</v>
      </c>
    </row>
    <row r="14" spans="2:13" ht="15" thickBot="1" x14ac:dyDescent="0.35">
      <c r="C14" s="99"/>
      <c r="D14" s="100"/>
      <c r="G14" s="1"/>
      <c r="M14" s="7" t="s">
        <v>90</v>
      </c>
    </row>
    <row r="15" spans="2:13" x14ac:dyDescent="0.3">
      <c r="G15" s="1"/>
      <c r="L15" s="24" t="s">
        <v>58</v>
      </c>
      <c r="M15" s="7" t="s">
        <v>174</v>
      </c>
    </row>
    <row r="16" spans="2:13" x14ac:dyDescent="0.3">
      <c r="B16" s="2" t="s">
        <v>143</v>
      </c>
      <c r="G16" s="1"/>
      <c r="K16" s="23" t="s">
        <v>25</v>
      </c>
      <c r="L16" s="24" t="s">
        <v>67</v>
      </c>
      <c r="M16" s="7" t="s">
        <v>92</v>
      </c>
    </row>
    <row r="17" spans="2:14" ht="15" thickBot="1" x14ac:dyDescent="0.35">
      <c r="K17" s="23" t="s">
        <v>26</v>
      </c>
      <c r="L17" s="24" t="s">
        <v>59</v>
      </c>
      <c r="M17" s="1" t="s">
        <v>175</v>
      </c>
    </row>
    <row r="18" spans="2:14" x14ac:dyDescent="0.3">
      <c r="C18" s="11" t="s">
        <v>0</v>
      </c>
      <c r="D18" s="59" t="s">
        <v>159</v>
      </c>
      <c r="F18" s="11" t="s">
        <v>95</v>
      </c>
      <c r="G18" s="61">
        <v>250000</v>
      </c>
      <c r="L18" s="24" t="s">
        <v>68</v>
      </c>
      <c r="M18" s="1" t="s">
        <v>176</v>
      </c>
    </row>
    <row r="19" spans="2:14" x14ac:dyDescent="0.3">
      <c r="C19" s="13" t="s">
        <v>1</v>
      </c>
      <c r="D19" s="54" t="s">
        <v>160</v>
      </c>
      <c r="F19" s="13" t="s">
        <v>96</v>
      </c>
      <c r="G19" s="62">
        <f>G18*0.07</f>
        <v>17500</v>
      </c>
      <c r="K19" s="7" t="s">
        <v>43</v>
      </c>
      <c r="M19" s="7"/>
    </row>
    <row r="20" spans="2:14" x14ac:dyDescent="0.3">
      <c r="C20" s="13" t="s">
        <v>2</v>
      </c>
      <c r="D20" s="54" t="s">
        <v>161</v>
      </c>
      <c r="F20" s="13" t="s">
        <v>97</v>
      </c>
      <c r="G20" s="62">
        <v>0</v>
      </c>
      <c r="K20" s="7" t="s">
        <v>44</v>
      </c>
      <c r="M20" s="7"/>
    </row>
    <row r="21" spans="2:14" x14ac:dyDescent="0.3">
      <c r="C21" s="13" t="s">
        <v>3</v>
      </c>
      <c r="D21" s="90" t="s">
        <v>162</v>
      </c>
      <c r="F21" s="13" t="s">
        <v>98</v>
      </c>
      <c r="G21" s="62">
        <v>1750000</v>
      </c>
      <c r="K21" s="7" t="s">
        <v>46</v>
      </c>
      <c r="M21" s="7"/>
    </row>
    <row r="22" spans="2:14" ht="15" thickBot="1" x14ac:dyDescent="0.35">
      <c r="C22" s="13" t="s">
        <v>154</v>
      </c>
      <c r="D22" s="54"/>
      <c r="F22" s="13" t="s">
        <v>99</v>
      </c>
      <c r="G22" s="63">
        <v>0</v>
      </c>
      <c r="K22" s="7" t="s">
        <v>49</v>
      </c>
      <c r="M22" s="24" t="s">
        <v>80</v>
      </c>
    </row>
    <row r="23" spans="2:14" ht="15.6" thickTop="1" thickBot="1" x14ac:dyDescent="0.35">
      <c r="C23" s="15" t="s">
        <v>24</v>
      </c>
      <c r="D23" s="60" t="s">
        <v>26</v>
      </c>
      <c r="F23" s="21" t="s">
        <v>34</v>
      </c>
      <c r="G23" s="18">
        <f>SUM(G18:G21)</f>
        <v>2017500</v>
      </c>
      <c r="K23" s="24" t="s">
        <v>47</v>
      </c>
      <c r="M23" s="24" t="s">
        <v>81</v>
      </c>
    </row>
    <row r="24" spans="2:14" ht="15" thickBot="1" x14ac:dyDescent="0.35">
      <c r="G24" s="1"/>
      <c r="K24" s="24" t="s">
        <v>45</v>
      </c>
      <c r="M24" s="24" t="s">
        <v>82</v>
      </c>
    </row>
    <row r="25" spans="2:14" x14ac:dyDescent="0.3">
      <c r="C25" s="11" t="s">
        <v>42</v>
      </c>
      <c r="D25" s="59" t="s">
        <v>46</v>
      </c>
      <c r="F25" s="11" t="s">
        <v>93</v>
      </c>
      <c r="G25" s="61">
        <v>2200000</v>
      </c>
      <c r="K25" s="24" t="s">
        <v>48</v>
      </c>
    </row>
    <row r="26" spans="2:14" x14ac:dyDescent="0.3">
      <c r="C26" s="13" t="s">
        <v>79</v>
      </c>
      <c r="D26" s="54" t="s">
        <v>80</v>
      </c>
      <c r="F26" s="13"/>
      <c r="G26" s="22"/>
      <c r="K26" s="25" t="s">
        <v>6</v>
      </c>
      <c r="L26" s="23" t="s">
        <v>21</v>
      </c>
    </row>
    <row r="27" spans="2:14" ht="15" thickBot="1" x14ac:dyDescent="0.35">
      <c r="C27" s="15" t="s">
        <v>50</v>
      </c>
      <c r="D27" s="60" t="s">
        <v>48</v>
      </c>
      <c r="F27" s="21" t="s">
        <v>94</v>
      </c>
      <c r="G27" s="18">
        <f>G25-G23</f>
        <v>182500</v>
      </c>
      <c r="K27" s="25" t="s">
        <v>20</v>
      </c>
      <c r="L27" s="23" t="s">
        <v>22</v>
      </c>
    </row>
    <row r="28" spans="2:14" x14ac:dyDescent="0.3">
      <c r="C28" s="19"/>
      <c r="D28" s="20"/>
      <c r="K28" s="25" t="s">
        <v>14</v>
      </c>
      <c r="L28" s="23" t="s">
        <v>23</v>
      </c>
    </row>
    <row r="29" spans="2:14" x14ac:dyDescent="0.3">
      <c r="B29" s="2" t="s">
        <v>144</v>
      </c>
      <c r="K29" s="25" t="s">
        <v>8</v>
      </c>
    </row>
    <row r="30" spans="2:14" ht="15" thickBot="1" x14ac:dyDescent="0.35">
      <c r="K30" s="25" t="s">
        <v>7</v>
      </c>
    </row>
    <row r="31" spans="2:14" x14ac:dyDescent="0.3">
      <c r="C31" s="11" t="s">
        <v>5</v>
      </c>
      <c r="D31" s="59" t="s">
        <v>10</v>
      </c>
      <c r="F31" s="11" t="s">
        <v>27</v>
      </c>
      <c r="G31" s="59" t="s">
        <v>163</v>
      </c>
      <c r="K31" s="25" t="s">
        <v>9</v>
      </c>
    </row>
    <row r="32" spans="2:14" x14ac:dyDescent="0.3">
      <c r="C32" s="13" t="s">
        <v>16</v>
      </c>
      <c r="D32" s="54">
        <v>2019</v>
      </c>
      <c r="F32" s="13" t="s">
        <v>28</v>
      </c>
      <c r="G32" s="54" t="s">
        <v>164</v>
      </c>
      <c r="K32" s="25" t="s">
        <v>10</v>
      </c>
      <c r="N32" s="1" t="s">
        <v>69</v>
      </c>
    </row>
    <row r="33" spans="2:14" x14ac:dyDescent="0.3">
      <c r="C33" s="13" t="s">
        <v>17</v>
      </c>
      <c r="D33" s="54" t="s">
        <v>21</v>
      </c>
      <c r="F33" s="13" t="s">
        <v>29</v>
      </c>
      <c r="G33" s="54" t="s">
        <v>69</v>
      </c>
      <c r="K33" s="25" t="s">
        <v>11</v>
      </c>
      <c r="N33" s="1" t="s">
        <v>70</v>
      </c>
    </row>
    <row r="34" spans="2:14" x14ac:dyDescent="0.3">
      <c r="C34" s="13" t="s">
        <v>78</v>
      </c>
      <c r="D34" s="54" t="s">
        <v>25</v>
      </c>
      <c r="E34" s="6"/>
      <c r="F34" s="13" t="s">
        <v>30</v>
      </c>
      <c r="G34" s="54" t="s">
        <v>59</v>
      </c>
      <c r="K34" s="25" t="s">
        <v>12</v>
      </c>
      <c r="N34" s="1" t="s">
        <v>71</v>
      </c>
    </row>
    <row r="35" spans="2:14" x14ac:dyDescent="0.3">
      <c r="C35" s="55" t="s">
        <v>102</v>
      </c>
      <c r="D35" s="56"/>
      <c r="E35" s="6"/>
      <c r="F35" s="13" t="s">
        <v>31</v>
      </c>
      <c r="G35" s="54" t="s">
        <v>165</v>
      </c>
      <c r="K35" s="25" t="s">
        <v>13</v>
      </c>
      <c r="N35" s="1" t="s">
        <v>72</v>
      </c>
    </row>
    <row r="36" spans="2:14" x14ac:dyDescent="0.3">
      <c r="C36" s="93" t="s">
        <v>171</v>
      </c>
      <c r="D36" s="94"/>
      <c r="F36" s="13" t="s">
        <v>32</v>
      </c>
      <c r="G36" s="54"/>
      <c r="K36" s="25" t="s">
        <v>15</v>
      </c>
    </row>
    <row r="37" spans="2:14" x14ac:dyDescent="0.3">
      <c r="C37" s="93"/>
      <c r="D37" s="94"/>
      <c r="F37" s="13"/>
      <c r="G37" s="54"/>
      <c r="K37" s="25"/>
    </row>
    <row r="38" spans="2:14" ht="15" thickBot="1" x14ac:dyDescent="0.35">
      <c r="C38" s="95"/>
      <c r="D38" s="96"/>
      <c r="F38" s="15" t="s">
        <v>33</v>
      </c>
      <c r="G38" s="60"/>
    </row>
    <row r="39" spans="2:14" ht="15" thickBot="1" x14ac:dyDescent="0.35">
      <c r="D39" s="1"/>
      <c r="G39" s="1"/>
    </row>
    <row r="40" spans="2:14" x14ac:dyDescent="0.3">
      <c r="C40" s="11" t="s">
        <v>18</v>
      </c>
      <c r="D40" s="68">
        <v>2175</v>
      </c>
      <c r="E40" s="26"/>
      <c r="F40" s="27" t="s">
        <v>73</v>
      </c>
      <c r="G40" s="65">
        <v>450</v>
      </c>
    </row>
    <row r="41" spans="2:14" x14ac:dyDescent="0.3">
      <c r="C41" s="13"/>
      <c r="D41" s="20" t="s">
        <v>100</v>
      </c>
      <c r="E41" s="28"/>
      <c r="F41" s="19" t="s">
        <v>74</v>
      </c>
      <c r="G41" s="66">
        <v>450</v>
      </c>
    </row>
    <row r="42" spans="2:14" x14ac:dyDescent="0.3">
      <c r="C42" s="13"/>
      <c r="D42" s="31" t="s">
        <v>101</v>
      </c>
      <c r="E42" s="28"/>
      <c r="F42" s="19" t="s">
        <v>75</v>
      </c>
      <c r="G42" s="66">
        <v>1175</v>
      </c>
      <c r="K42" s="8" t="s">
        <v>39</v>
      </c>
    </row>
    <row r="43" spans="2:14" x14ac:dyDescent="0.3">
      <c r="C43" s="13" t="s">
        <v>19</v>
      </c>
      <c r="D43" s="69">
        <v>6300</v>
      </c>
      <c r="E43" s="28"/>
      <c r="F43" s="19" t="s">
        <v>77</v>
      </c>
      <c r="G43" s="66">
        <v>100</v>
      </c>
      <c r="K43" s="8" t="s">
        <v>40</v>
      </c>
    </row>
    <row r="44" spans="2:14" ht="15" thickBot="1" x14ac:dyDescent="0.35">
      <c r="C44" s="15" t="s">
        <v>76</v>
      </c>
      <c r="D44" s="70">
        <v>25</v>
      </c>
      <c r="E44" s="29"/>
      <c r="F44" s="30" t="s">
        <v>83</v>
      </c>
      <c r="G44" s="67">
        <v>0</v>
      </c>
      <c r="K44" s="8" t="s">
        <v>41</v>
      </c>
    </row>
    <row r="45" spans="2:14" x14ac:dyDescent="0.3">
      <c r="K45" s="7" t="s">
        <v>51</v>
      </c>
    </row>
    <row r="46" spans="2:14" x14ac:dyDescent="0.3">
      <c r="B46" s="2" t="s">
        <v>145</v>
      </c>
      <c r="K46" s="7" t="s">
        <v>52</v>
      </c>
    </row>
    <row r="47" spans="2:14" ht="15" thickBot="1" x14ac:dyDescent="0.35">
      <c r="K47" s="7" t="s">
        <v>53</v>
      </c>
    </row>
    <row r="48" spans="2:14" x14ac:dyDescent="0.3">
      <c r="C48" s="11" t="s">
        <v>55</v>
      </c>
      <c r="D48" s="59" t="s">
        <v>166</v>
      </c>
      <c r="F48" s="11" t="s">
        <v>56</v>
      </c>
      <c r="G48" s="59" t="s">
        <v>59</v>
      </c>
      <c r="K48" s="7" t="s">
        <v>54</v>
      </c>
    </row>
    <row r="49" spans="2:11" x14ac:dyDescent="0.3">
      <c r="C49" s="13" t="s">
        <v>157</v>
      </c>
      <c r="D49" s="54" t="s">
        <v>167</v>
      </c>
      <c r="F49" s="13" t="s">
        <v>57</v>
      </c>
      <c r="G49" s="54" t="s">
        <v>62</v>
      </c>
      <c r="K49" s="7" t="s">
        <v>15</v>
      </c>
    </row>
    <row r="50" spans="2:11" x14ac:dyDescent="0.3">
      <c r="C50" s="13" t="s">
        <v>36</v>
      </c>
      <c r="D50" s="54">
        <v>45800</v>
      </c>
      <c r="F50" s="13" t="s">
        <v>66</v>
      </c>
      <c r="G50" s="54" t="s">
        <v>59</v>
      </c>
      <c r="K50" s="10" t="s">
        <v>58</v>
      </c>
    </row>
    <row r="51" spans="2:11" x14ac:dyDescent="0.3">
      <c r="C51" s="13" t="s">
        <v>37</v>
      </c>
      <c r="D51" s="54" t="s">
        <v>158</v>
      </c>
      <c r="F51" s="55" t="s">
        <v>102</v>
      </c>
      <c r="G51" s="83"/>
      <c r="K51" s="10" t="s">
        <v>59</v>
      </c>
    </row>
    <row r="52" spans="2:11" x14ac:dyDescent="0.3">
      <c r="C52" s="13" t="s">
        <v>38</v>
      </c>
      <c r="D52" s="54" t="s">
        <v>40</v>
      </c>
      <c r="F52" s="97" t="s">
        <v>168</v>
      </c>
      <c r="G52" s="98"/>
      <c r="K52" s="10" t="s">
        <v>60</v>
      </c>
    </row>
    <row r="53" spans="2:11" x14ac:dyDescent="0.3">
      <c r="C53" s="13" t="s">
        <v>35</v>
      </c>
      <c r="D53" s="54" t="s">
        <v>53</v>
      </c>
      <c r="F53" s="97"/>
      <c r="G53" s="98"/>
      <c r="K53" s="9" t="s">
        <v>64</v>
      </c>
    </row>
    <row r="54" spans="2:11" ht="15" thickBot="1" x14ac:dyDescent="0.35">
      <c r="C54" s="15" t="s">
        <v>65</v>
      </c>
      <c r="D54" s="60" t="s">
        <v>59</v>
      </c>
      <c r="F54" s="99"/>
      <c r="G54" s="100"/>
      <c r="K54" s="9" t="s">
        <v>61</v>
      </c>
    </row>
    <row r="55" spans="2:11" x14ac:dyDescent="0.3">
      <c r="K55" s="9" t="s">
        <v>62</v>
      </c>
    </row>
    <row r="56" spans="2:11" x14ac:dyDescent="0.3">
      <c r="B56" s="2" t="s">
        <v>146</v>
      </c>
      <c r="K56" s="9" t="s">
        <v>63</v>
      </c>
    </row>
    <row r="57" spans="2:11" ht="15" thickBot="1" x14ac:dyDescent="0.35"/>
    <row r="58" spans="2:11" x14ac:dyDescent="0.3">
      <c r="C58" s="11" t="s">
        <v>104</v>
      </c>
      <c r="D58" s="34">
        <f>G23/D40</f>
        <v>927.58620689655174</v>
      </c>
      <c r="F58" s="11" t="s">
        <v>106</v>
      </c>
      <c r="G58" s="61">
        <f>2175*85</f>
        <v>184875</v>
      </c>
    </row>
    <row r="59" spans="2:11" x14ac:dyDescent="0.3">
      <c r="C59" s="13" t="s">
        <v>105</v>
      </c>
      <c r="D59" s="71">
        <v>1000</v>
      </c>
      <c r="F59" s="13" t="s">
        <v>113</v>
      </c>
      <c r="G59" s="35">
        <f>G58/D40</f>
        <v>85</v>
      </c>
    </row>
    <row r="60" spans="2:11" ht="15" thickBot="1" x14ac:dyDescent="0.35">
      <c r="C60" s="15"/>
      <c r="D60" s="16"/>
      <c r="F60" s="15" t="s">
        <v>114</v>
      </c>
      <c r="G60" s="72">
        <v>85</v>
      </c>
    </row>
    <row r="61" spans="2:11" ht="15" thickBot="1" x14ac:dyDescent="0.35"/>
    <row r="62" spans="2:11" x14ac:dyDescent="0.3">
      <c r="C62" s="11" t="s">
        <v>110</v>
      </c>
      <c r="D62" s="36">
        <f>G58/G23</f>
        <v>9.1635687732342014E-2</v>
      </c>
      <c r="F62" s="11" t="s">
        <v>109</v>
      </c>
      <c r="G62" s="73">
        <v>8.5000000000000006E-2</v>
      </c>
    </row>
    <row r="63" spans="2:11" ht="15" thickBot="1" x14ac:dyDescent="0.35">
      <c r="C63" s="15" t="s">
        <v>111</v>
      </c>
      <c r="D63" s="44">
        <f>IRR(D75:D85)</f>
        <v>0.12162485022893943</v>
      </c>
      <c r="F63" s="15" t="s">
        <v>112</v>
      </c>
      <c r="G63" s="74">
        <v>0</v>
      </c>
    </row>
    <row r="64" spans="2:11" ht="15" thickBot="1" x14ac:dyDescent="0.35"/>
    <row r="65" spans="1:7" x14ac:dyDescent="0.3">
      <c r="C65" s="11" t="s">
        <v>107</v>
      </c>
      <c r="D65" s="37">
        <f>D59*D40</f>
        <v>2175000</v>
      </c>
      <c r="E65" s="26"/>
      <c r="F65" s="27" t="s">
        <v>108</v>
      </c>
      <c r="G65" s="17">
        <f>(G60*D40)/G62</f>
        <v>2175000</v>
      </c>
    </row>
    <row r="66" spans="1:7" x14ac:dyDescent="0.3">
      <c r="C66" s="13" t="s">
        <v>103</v>
      </c>
      <c r="D66" s="39">
        <f>D65-G23</f>
        <v>157500</v>
      </c>
      <c r="E66" s="28"/>
      <c r="F66" s="19" t="s">
        <v>103</v>
      </c>
      <c r="G66" s="35">
        <f>G65-G23</f>
        <v>157500</v>
      </c>
    </row>
    <row r="67" spans="1:7" ht="15" thickBot="1" x14ac:dyDescent="0.35">
      <c r="C67" s="15" t="s">
        <v>121</v>
      </c>
      <c r="D67" s="40">
        <f>G23/(AVERAGE(D65,G65))</f>
        <v>0.92758620689655169</v>
      </c>
      <c r="E67" s="29"/>
      <c r="F67" s="30" t="s">
        <v>122</v>
      </c>
      <c r="G67" s="41">
        <f>(G23-D70)/(AVERAGE(D65,G65))</f>
        <v>0.81264367816091954</v>
      </c>
    </row>
    <row r="68" spans="1:7" ht="15" thickBot="1" x14ac:dyDescent="0.35"/>
    <row r="69" spans="1:7" x14ac:dyDescent="0.3">
      <c r="C69" s="11" t="s">
        <v>115</v>
      </c>
      <c r="D69" s="42"/>
      <c r="E69" s="26"/>
      <c r="F69" s="27"/>
      <c r="G69" s="12"/>
    </row>
    <row r="70" spans="1:7" x14ac:dyDescent="0.3">
      <c r="C70" s="13" t="s">
        <v>116</v>
      </c>
      <c r="D70" s="75">
        <v>250000</v>
      </c>
      <c r="E70" s="28"/>
      <c r="F70" s="19" t="s">
        <v>120</v>
      </c>
      <c r="G70" s="35">
        <f>12*PMT(D72/12,D71*12,(G23-D70),(-D73),0)</f>
        <v>-133254.91669462202</v>
      </c>
    </row>
    <row r="71" spans="1:7" x14ac:dyDescent="0.3">
      <c r="C71" s="13" t="s">
        <v>117</v>
      </c>
      <c r="D71" s="76">
        <v>15</v>
      </c>
      <c r="E71" s="28"/>
      <c r="F71" s="19" t="s">
        <v>123</v>
      </c>
      <c r="G71" s="43">
        <f>-G58/G70</f>
        <v>1.3873784516609982</v>
      </c>
    </row>
    <row r="72" spans="1:7" x14ac:dyDescent="0.3">
      <c r="C72" s="13" t="s">
        <v>118</v>
      </c>
      <c r="D72" s="77">
        <v>0.03</v>
      </c>
      <c r="E72" s="28"/>
      <c r="F72" s="19"/>
      <c r="G72" s="14"/>
    </row>
    <row r="73" spans="1:7" ht="15" thickBot="1" x14ac:dyDescent="0.35">
      <c r="C73" s="15" t="s">
        <v>119</v>
      </c>
      <c r="D73" s="78">
        <v>250000</v>
      </c>
      <c r="E73" s="29"/>
      <c r="F73" s="30"/>
      <c r="G73" s="16"/>
    </row>
    <row r="74" spans="1:7" ht="15" thickBot="1" x14ac:dyDescent="0.35"/>
    <row r="75" spans="1:7" x14ac:dyDescent="0.3">
      <c r="C75" s="11" t="s">
        <v>124</v>
      </c>
      <c r="D75" s="37">
        <f>-G23+D70</f>
        <v>-1767500</v>
      </c>
      <c r="E75" s="26"/>
      <c r="F75" s="47" t="s">
        <v>136</v>
      </c>
      <c r="G75" s="12" t="s">
        <v>135</v>
      </c>
    </row>
    <row r="76" spans="1:7" x14ac:dyDescent="0.3">
      <c r="A76" s="46">
        <v>1</v>
      </c>
      <c r="C76" s="13" t="s">
        <v>125</v>
      </c>
      <c r="D76" s="38">
        <f>G58</f>
        <v>184875</v>
      </c>
      <c r="E76" s="28"/>
      <c r="F76" s="48">
        <f>$G$70</f>
        <v>-133254.91669462202</v>
      </c>
      <c r="G76" s="49">
        <f>FV($D$72,A76,$G$70,$G$23-$D$70,0)</f>
        <v>-1687270.083305378</v>
      </c>
    </row>
    <row r="77" spans="1:7" x14ac:dyDescent="0.3">
      <c r="A77" s="46">
        <v>2</v>
      </c>
      <c r="C77" s="13" t="s">
        <v>126</v>
      </c>
      <c r="D77" s="38">
        <f>D76*1.01</f>
        <v>186723.75</v>
      </c>
      <c r="E77" s="28"/>
      <c r="F77" s="48">
        <f t="shared" ref="F77:F85" si="0">$G$70</f>
        <v>-133254.91669462202</v>
      </c>
      <c r="G77" s="49">
        <f>FV($D$72,A77,$G$70,$G$23-$D$70,0)</f>
        <v>-1604633.2691099176</v>
      </c>
    </row>
    <row r="78" spans="1:7" x14ac:dyDescent="0.3">
      <c r="A78" s="46">
        <v>3</v>
      </c>
      <c r="C78" s="13" t="s">
        <v>127</v>
      </c>
      <c r="D78" s="38">
        <f t="shared" ref="D78:D83" si="1">D77*1.01</f>
        <v>188590.98749999999</v>
      </c>
      <c r="E78" s="28"/>
      <c r="F78" s="48">
        <f t="shared" si="0"/>
        <v>-133254.91669462202</v>
      </c>
      <c r="G78" s="49">
        <f>FV($D$72,A78,$G$70,$G$23-$D$70,0)</f>
        <v>-1519517.3504885926</v>
      </c>
    </row>
    <row r="79" spans="1:7" x14ac:dyDescent="0.3">
      <c r="A79" s="46">
        <v>4</v>
      </c>
      <c r="C79" s="13" t="s">
        <v>128</v>
      </c>
      <c r="D79" s="38">
        <f t="shared" si="1"/>
        <v>190476.897375</v>
      </c>
      <c r="E79" s="28"/>
      <c r="F79" s="48">
        <f t="shared" si="0"/>
        <v>-133254.91669462202</v>
      </c>
      <c r="G79" s="49">
        <f>FV($D$72,A79,$G$70,$G$23-$D$70,0)</f>
        <v>-1431847.9543086286</v>
      </c>
    </row>
    <row r="80" spans="1:7" x14ac:dyDescent="0.3">
      <c r="A80" s="46">
        <v>5</v>
      </c>
      <c r="C80" s="13" t="s">
        <v>129</v>
      </c>
      <c r="D80" s="38">
        <f t="shared" si="1"/>
        <v>192381.66634875</v>
      </c>
      <c r="E80" s="28"/>
      <c r="F80" s="48">
        <f t="shared" si="0"/>
        <v>-133254.91669462202</v>
      </c>
      <c r="G80" s="49">
        <f>FV($D$72,A80,$G$70,$G$23-$D$70,0)</f>
        <v>-1341548.4762432657</v>
      </c>
    </row>
    <row r="81" spans="1:7" x14ac:dyDescent="0.3">
      <c r="A81" s="46">
        <v>6</v>
      </c>
      <c r="C81" s="13" t="s">
        <v>130</v>
      </c>
      <c r="D81" s="38">
        <f t="shared" si="1"/>
        <v>194305.4830122375</v>
      </c>
      <c r="E81" s="28"/>
      <c r="F81" s="48">
        <f t="shared" si="0"/>
        <v>-133254.91669462202</v>
      </c>
      <c r="G81" s="49">
        <f>FV($D$72,A81,$G$70,$G$23-$D$70,0)</f>
        <v>-1248540.0138359419</v>
      </c>
    </row>
    <row r="82" spans="1:7" x14ac:dyDescent="0.3">
      <c r="A82" s="46">
        <v>7</v>
      </c>
      <c r="C82" s="13" t="s">
        <v>131</v>
      </c>
      <c r="D82" s="38">
        <f t="shared" si="1"/>
        <v>196248.53784235989</v>
      </c>
      <c r="E82" s="28"/>
      <c r="F82" s="48">
        <f t="shared" si="0"/>
        <v>-133254.91669462202</v>
      </c>
      <c r="G82" s="49">
        <f>FV($D$72,A82,$G$70,$G$23-$D$70,0)</f>
        <v>-1152741.297556398</v>
      </c>
    </row>
    <row r="83" spans="1:7" x14ac:dyDescent="0.3">
      <c r="A83" s="46">
        <v>8</v>
      </c>
      <c r="C83" s="13" t="s">
        <v>132</v>
      </c>
      <c r="D83" s="38">
        <f t="shared" si="1"/>
        <v>198211.02322078348</v>
      </c>
      <c r="E83" s="28"/>
      <c r="F83" s="48">
        <f t="shared" si="0"/>
        <v>-133254.91669462202</v>
      </c>
      <c r="G83" s="49">
        <f>FV($D$72,A83,$G$70,$G$23-$D$70,0)</f>
        <v>-1054068.6197884679</v>
      </c>
    </row>
    <row r="84" spans="1:7" x14ac:dyDescent="0.3">
      <c r="A84" s="46">
        <v>9</v>
      </c>
      <c r="C84" s="13" t="s">
        <v>133</v>
      </c>
      <c r="D84" s="38">
        <f>D83*1.01</f>
        <v>200193.13345299131</v>
      </c>
      <c r="E84" s="28"/>
      <c r="F84" s="48">
        <f t="shared" si="0"/>
        <v>-133254.91669462202</v>
      </c>
      <c r="G84" s="49">
        <f>FV($D$72,A84,$G$70,$G$23-$D$70,0)</f>
        <v>-952435.76168749947</v>
      </c>
    </row>
    <row r="85" spans="1:7" ht="15" thickBot="1" x14ac:dyDescent="0.35">
      <c r="A85" s="46">
        <v>10</v>
      </c>
      <c r="C85" s="15" t="s">
        <v>134</v>
      </c>
      <c r="D85" s="50">
        <f>D84*1.01+G25*1.01^10-D73</f>
        <v>2382363.7406921713</v>
      </c>
      <c r="E85" s="29"/>
      <c r="F85" s="51">
        <f t="shared" si="0"/>
        <v>-133254.91669462202</v>
      </c>
      <c r="G85" s="52">
        <f>FV($D$72,A85,$G$70,$G$23-$D$70,0)</f>
        <v>-847753.91784350295</v>
      </c>
    </row>
    <row r="86" spans="1:7" x14ac:dyDescent="0.3">
      <c r="G86" s="45"/>
    </row>
    <row r="87" spans="1:7" x14ac:dyDescent="0.3">
      <c r="B87" s="2" t="s">
        <v>147</v>
      </c>
      <c r="G87" s="45"/>
    </row>
    <row r="88" spans="1:7" x14ac:dyDescent="0.3">
      <c r="G88" s="45"/>
    </row>
    <row r="89" spans="1:7" x14ac:dyDescent="0.3">
      <c r="C89" s="2" t="s">
        <v>142</v>
      </c>
      <c r="D89" s="101">
        <f>AVERAGE(D90:D95)</f>
        <v>3.5</v>
      </c>
      <c r="F89" s="88" t="s">
        <v>137</v>
      </c>
      <c r="G89" s="45"/>
    </row>
    <row r="90" spans="1:7" x14ac:dyDescent="0.3">
      <c r="C90" s="1" t="s">
        <v>148</v>
      </c>
      <c r="D90" s="102">
        <v>4</v>
      </c>
      <c r="F90" s="88" t="s">
        <v>140</v>
      </c>
      <c r="G90" s="45"/>
    </row>
    <row r="91" spans="1:7" x14ac:dyDescent="0.3">
      <c r="C91" s="1" t="s">
        <v>149</v>
      </c>
      <c r="D91" s="102">
        <v>3</v>
      </c>
      <c r="F91" s="88" t="s">
        <v>141</v>
      </c>
      <c r="G91" s="45"/>
    </row>
    <row r="92" spans="1:7" x14ac:dyDescent="0.3">
      <c r="C92" s="1" t="s">
        <v>150</v>
      </c>
      <c r="D92" s="102">
        <v>3</v>
      </c>
      <c r="F92" s="88" t="s">
        <v>169</v>
      </c>
    </row>
    <row r="93" spans="1:7" x14ac:dyDescent="0.3">
      <c r="C93" s="1" t="s">
        <v>151</v>
      </c>
      <c r="D93" s="102">
        <v>3</v>
      </c>
      <c r="F93" s="89" t="s">
        <v>170</v>
      </c>
    </row>
    <row r="94" spans="1:7" x14ac:dyDescent="0.3">
      <c r="C94" s="1" t="s">
        <v>152</v>
      </c>
      <c r="D94" s="102">
        <v>3</v>
      </c>
      <c r="F94" s="89" t="s">
        <v>139</v>
      </c>
    </row>
    <row r="95" spans="1:7" x14ac:dyDescent="0.3">
      <c r="C95" s="1" t="s">
        <v>153</v>
      </c>
      <c r="D95" s="102">
        <v>5</v>
      </c>
      <c r="F95" s="89" t="s">
        <v>138</v>
      </c>
    </row>
  </sheetData>
  <mergeCells count="3">
    <mergeCell ref="C36:D38"/>
    <mergeCell ref="F52:G54"/>
    <mergeCell ref="C12:D14"/>
  </mergeCells>
  <dataValidations count="13">
    <dataValidation type="list" allowBlank="1" showInputMessage="1" showErrorMessage="1" sqref="G49">
      <formula1>$K$53:$K$56</formula1>
    </dataValidation>
    <dataValidation type="list" allowBlank="1" showInputMessage="1" showErrorMessage="1" sqref="G48">
      <formula1>$K$50:$K$52</formula1>
    </dataValidation>
    <dataValidation type="list" allowBlank="1" showInputMessage="1" showErrorMessage="1" sqref="D53:E53">
      <formula1>$K$45:$K$49</formula1>
    </dataValidation>
    <dataValidation type="list" allowBlank="1" showInputMessage="1" showErrorMessage="1" sqref="D33:E33">
      <formula1>$L$26:$L$28</formula1>
    </dataValidation>
    <dataValidation type="list" allowBlank="1" showInputMessage="1" showErrorMessage="1" sqref="D31:E31">
      <formula1>$K$26:$K$36</formula1>
    </dataValidation>
    <dataValidation type="list" allowBlank="1" showInputMessage="1" showErrorMessage="1" sqref="E26 D27:D28">
      <formula1>$K$23:$K$25</formula1>
    </dataValidation>
    <dataValidation type="list" allowBlank="1" showInputMessage="1" showErrorMessage="1" sqref="D26">
      <formula1>$M$22:$M$24</formula1>
    </dataValidation>
    <dataValidation type="list" allowBlank="1" showInputMessage="1" showErrorMessage="1" sqref="G33">
      <formula1>$N$32:$N$35</formula1>
    </dataValidation>
    <dataValidation type="list" allowBlank="1" showInputMessage="1" showErrorMessage="1" sqref="G50 G34 D54:E54">
      <formula1>$L$15:$L$18</formula1>
    </dataValidation>
    <dataValidation type="list" allowBlank="1" showInputMessage="1" showErrorMessage="1" sqref="D25:E25">
      <formula1>$K$19:$K$22</formula1>
    </dataValidation>
    <dataValidation type="list" allowBlank="1" showInputMessage="1" showErrorMessage="1" sqref="D23:E24 D34">
      <formula1>$K$16:$K$17</formula1>
    </dataValidation>
    <dataValidation type="list" allowBlank="1" showInputMessage="1" showErrorMessage="1" sqref="D52:E52">
      <formula1>$K$42:$K$44</formula1>
    </dataValidation>
    <dataValidation type="list" allowBlank="1" showInputMessage="1" showErrorMessage="1" sqref="D8:D11">
      <formula1>$M$11:$M$21</formula1>
    </dataValidation>
  </dataValidations>
  <hyperlinks>
    <hyperlink ref="D21" r:id="rId1"/>
  </hyperlinks>
  <printOptions verticalCentered="1"/>
  <pageMargins left="0.70866141732283472" right="0.70866141732283472" top="0" bottom="0" header="0.31496062992125984" footer="0.31496062992125984"/>
  <pageSetup paperSize="9" scale="56" orientation="portrait" r:id="rId2"/>
  <drawing r:id="rId3"/>
  <legacyDrawing r:id="rId4"/>
  <oleObjects>
    <mc:AlternateContent xmlns:mc="http://schemas.openxmlformats.org/markup-compatibility/2006">
      <mc:Choice Requires="x14">
        <oleObject progId="Excel.Sheet.12" shapeId="2050" r:id="rId5">
          <objectPr defaultSize="0" autoPict="0" r:id="rId6">
            <anchor moveWithCells="1" sizeWithCells="1">
              <from>
                <xdr:col>8</xdr:col>
                <xdr:colOff>167640</xdr:colOff>
                <xdr:row>13</xdr:row>
                <xdr:rowOff>106680</xdr:rowOff>
              </from>
              <to>
                <xdr:col>9</xdr:col>
                <xdr:colOff>243840</xdr:colOff>
                <xdr:row>25</xdr:row>
                <xdr:rowOff>83820</xdr:rowOff>
              </to>
            </anchor>
          </objectPr>
        </oleObject>
      </mc:Choice>
      <mc:Fallback>
        <oleObject progId="Excel.Sheet.12" shapeId="2050" r:id="rId5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2</vt:i4>
      </vt:variant>
    </vt:vector>
  </HeadingPairs>
  <TitlesOfParts>
    <vt:vector size="6" baseType="lpstr">
      <vt:lpstr>Formulaire Type</vt:lpstr>
      <vt:lpstr>Deforges WorkShop Promo</vt:lpstr>
      <vt:lpstr>Feuil2</vt:lpstr>
      <vt:lpstr>Feuil3</vt:lpstr>
      <vt:lpstr>'Deforges WorkShop Promo'!Zone_d_impression</vt:lpstr>
      <vt:lpstr>'Formulaire Type'!Zone_d_impression</vt:lpstr>
    </vt:vector>
  </TitlesOfParts>
  <Company>Groupe Crédit Agricole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VENON Hugues</dc:creator>
  <cp:lastModifiedBy>VENON Hugues</cp:lastModifiedBy>
  <cp:lastPrinted>2019-02-24T08:13:38Z</cp:lastPrinted>
  <dcterms:created xsi:type="dcterms:W3CDTF">2018-12-26T12:02:09Z</dcterms:created>
  <dcterms:modified xsi:type="dcterms:W3CDTF">2019-02-24T23:10:47Z</dcterms:modified>
</cp:coreProperties>
</file>